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elvir\Documents\Документы Леново\Эльвира\Айлин\"/>
    </mc:Choice>
  </mc:AlternateContent>
  <bookViews>
    <workbookView xWindow="0" yWindow="0" windowWidth="23040" windowHeight="9936" firstSheet="1" activeTab="3"/>
  </bookViews>
  <sheets>
    <sheet name="Лист1" sheetId="1" state="hidden" r:id="rId1"/>
    <sheet name="2023-2024" sheetId="2" r:id="rId2"/>
    <sheet name="2024-2025" sheetId="5" r:id="rId3"/>
    <sheet name="2025-2026" sheetId="6" r:id="rId4"/>
  </sheets>
  <definedNames>
    <definedName name="_xlnm._FilterDatabase" localSheetId="0" hidden="1">Лист1!$A$1:$Q$63</definedName>
  </definedNames>
  <calcPr calcId="162913"/>
</workbook>
</file>

<file path=xl/calcChain.xml><?xml version="1.0" encoding="utf-8"?>
<calcChain xmlns="http://schemas.openxmlformats.org/spreadsheetml/2006/main">
  <c r="O56" i="6" l="1"/>
  <c r="N56" i="6"/>
  <c r="M56" i="6"/>
  <c r="L56" i="6"/>
  <c r="F56" i="6"/>
  <c r="F58" i="6" s="1"/>
  <c r="K55" i="6"/>
  <c r="P55" i="6" s="1"/>
  <c r="K54" i="6"/>
  <c r="P54" i="6" s="1"/>
  <c r="K53" i="6"/>
  <c r="K56" i="6" s="1"/>
  <c r="F52" i="6"/>
  <c r="K51" i="6"/>
  <c r="K50" i="6"/>
  <c r="L50" i="6" s="1"/>
  <c r="F49" i="6"/>
  <c r="O48" i="6"/>
  <c r="O49" i="6" s="1"/>
  <c r="N48" i="6"/>
  <c r="N49" i="6" s="1"/>
  <c r="K48" i="6"/>
  <c r="M48" i="6" s="1"/>
  <c r="M49" i="6" s="1"/>
  <c r="K47" i="6"/>
  <c r="L47" i="6" s="1"/>
  <c r="K46" i="6"/>
  <c r="K45" i="6"/>
  <c r="K49" i="6" s="1"/>
  <c r="K44" i="6"/>
  <c r="F44" i="6"/>
  <c r="O43" i="6"/>
  <c r="O44" i="6" s="1"/>
  <c r="N43" i="6"/>
  <c r="N44" i="6" s="1"/>
  <c r="M43" i="6"/>
  <c r="M44" i="6" s="1"/>
  <c r="L43" i="6"/>
  <c r="L44" i="6" s="1"/>
  <c r="K43" i="6"/>
  <c r="K42" i="6"/>
  <c r="P42" i="6" s="1"/>
  <c r="K41" i="6"/>
  <c r="P41" i="6" s="1"/>
  <c r="F40" i="6"/>
  <c r="K39" i="6"/>
  <c r="K38" i="6"/>
  <c r="P38" i="6" s="1"/>
  <c r="K37" i="6"/>
  <c r="P37" i="6" s="1"/>
  <c r="O36" i="6"/>
  <c r="L36" i="6"/>
  <c r="K36" i="6"/>
  <c r="N36" i="6" s="1"/>
  <c r="K35" i="6"/>
  <c r="P35" i="6" s="1"/>
  <c r="K34" i="6"/>
  <c r="L34" i="6" s="1"/>
  <c r="K33" i="6"/>
  <c r="L33" i="6" s="1"/>
  <c r="K32" i="6"/>
  <c r="K31" i="6"/>
  <c r="L31" i="6" s="1"/>
  <c r="K30" i="6"/>
  <c r="K29" i="6"/>
  <c r="K28" i="6"/>
  <c r="K27" i="6"/>
  <c r="N27" i="6" s="1"/>
  <c r="K26" i="6"/>
  <c r="F25" i="6"/>
  <c r="F57" i="6" s="1"/>
  <c r="O24" i="6"/>
  <c r="P24" i="6" s="1"/>
  <c r="K24" i="6"/>
  <c r="K23" i="6"/>
  <c r="O23" i="6" s="1"/>
  <c r="O22" i="6"/>
  <c r="N22" i="6"/>
  <c r="M22" i="6"/>
  <c r="L22" i="6"/>
  <c r="P22" i="6" s="1"/>
  <c r="K22" i="6"/>
  <c r="K21" i="6"/>
  <c r="K20" i="6"/>
  <c r="K19" i="6"/>
  <c r="K25" i="6" s="1"/>
  <c r="K57" i="6" s="1"/>
  <c r="L18" i="6"/>
  <c r="P18" i="6" s="1"/>
  <c r="K18" i="6"/>
  <c r="K17" i="6"/>
  <c r="O17" i="6" s="1"/>
  <c r="K16" i="6"/>
  <c r="O15" i="6"/>
  <c r="N15" i="6"/>
  <c r="M15" i="6"/>
  <c r="P15" i="6" s="1"/>
  <c r="L15" i="6"/>
  <c r="K15" i="6"/>
  <c r="K14" i="6"/>
  <c r="N14" i="6" s="1"/>
  <c r="F13" i="6"/>
  <c r="K12" i="6"/>
  <c r="P12" i="6" s="1"/>
  <c r="P11" i="6"/>
  <c r="O11" i="6"/>
  <c r="K11" i="6"/>
  <c r="K10" i="6"/>
  <c r="P10" i="6" s="1"/>
  <c r="F9" i="6"/>
  <c r="K8" i="6"/>
  <c r="L8" i="6" s="1"/>
  <c r="K7" i="6"/>
  <c r="P7" i="6" s="1"/>
  <c r="F59" i="6" l="1"/>
  <c r="N58" i="6"/>
  <c r="L52" i="6"/>
  <c r="L58" i="6" s="1"/>
  <c r="P50" i="6"/>
  <c r="K58" i="6"/>
  <c r="K59" i="6" s="1"/>
  <c r="P32" i="6"/>
  <c r="O58" i="6"/>
  <c r="K40" i="6"/>
  <c r="P33" i="6"/>
  <c r="P53" i="6"/>
  <c r="P56" i="6" s="1"/>
  <c r="L30" i="6"/>
  <c r="P30" i="6" s="1"/>
  <c r="O51" i="6"/>
  <c r="O52" i="6" s="1"/>
  <c r="L29" i="6"/>
  <c r="P29" i="6" s="1"/>
  <c r="L51" i="6"/>
  <c r="P51" i="6" s="1"/>
  <c r="M51" i="6"/>
  <c r="M52" i="6" s="1"/>
  <c r="M58" i="6" s="1"/>
  <c r="L46" i="6"/>
  <c r="P46" i="6" s="1"/>
  <c r="N51" i="6"/>
  <c r="N52" i="6" s="1"/>
  <c r="L20" i="6"/>
  <c r="P20" i="6" s="1"/>
  <c r="L17" i="6"/>
  <c r="N23" i="6"/>
  <c r="N25" i="6" s="1"/>
  <c r="N57" i="6" s="1"/>
  <c r="M28" i="6"/>
  <c r="P28" i="6" s="1"/>
  <c r="P31" i="6"/>
  <c r="M39" i="6"/>
  <c r="P47" i="6"/>
  <c r="K52" i="6"/>
  <c r="L27" i="6"/>
  <c r="P27" i="6" s="1"/>
  <c r="O16" i="6"/>
  <c r="P16" i="6" s="1"/>
  <c r="L19" i="6"/>
  <c r="P19" i="6"/>
  <c r="O27" i="6"/>
  <c r="O40" i="6" s="1"/>
  <c r="P43" i="6"/>
  <c r="P44" i="6" s="1"/>
  <c r="L14" i="6"/>
  <c r="L25" i="6" s="1"/>
  <c r="P34" i="6"/>
  <c r="P8" i="6"/>
  <c r="M14" i="6"/>
  <c r="L23" i="6"/>
  <c r="M23" i="6"/>
  <c r="L28" i="6"/>
  <c r="O14" i="6"/>
  <c r="O25" i="6" s="1"/>
  <c r="L21" i="6"/>
  <c r="P21" i="6" s="1"/>
  <c r="N28" i="6"/>
  <c r="N40" i="6" s="1"/>
  <c r="N39" i="6"/>
  <c r="P17" i="6"/>
  <c r="P23" i="6"/>
  <c r="L26" i="6"/>
  <c r="O28" i="6"/>
  <c r="L32" i="6"/>
  <c r="M36" i="6"/>
  <c r="P36" i="6" s="1"/>
  <c r="O39" i="6"/>
  <c r="L48" i="6"/>
  <c r="P48" i="6" s="1"/>
  <c r="L45" i="6"/>
  <c r="L49" i="6" s="1"/>
  <c r="M27" i="6"/>
  <c r="L39" i="6"/>
  <c r="P39" i="6" s="1"/>
  <c r="F57" i="5"/>
  <c r="K7" i="5"/>
  <c r="K7" i="2"/>
  <c r="N59" i="6" l="1"/>
  <c r="O57" i="6"/>
  <c r="P45" i="6"/>
  <c r="P49" i="6" s="1"/>
  <c r="M40" i="6"/>
  <c r="L57" i="6"/>
  <c r="L59" i="6"/>
  <c r="O59" i="6"/>
  <c r="P52" i="6"/>
  <c r="P58" i="6" s="1"/>
  <c r="P59" i="6" s="1"/>
  <c r="P14" i="6"/>
  <c r="P25" i="6" s="1"/>
  <c r="P57" i="6" s="1"/>
  <c r="M25" i="6"/>
  <c r="M57" i="6" s="1"/>
  <c r="M59" i="6" s="1"/>
  <c r="L40" i="6"/>
  <c r="P26" i="6"/>
  <c r="P40" i="6" s="1"/>
  <c r="O56" i="5"/>
  <c r="N56" i="5"/>
  <c r="M56" i="5"/>
  <c r="L56" i="5"/>
  <c r="F56" i="5"/>
  <c r="K55" i="5"/>
  <c r="P55" i="5" s="1"/>
  <c r="K54" i="5"/>
  <c r="P54" i="5" s="1"/>
  <c r="K53" i="5"/>
  <c r="K56" i="5" s="1"/>
  <c r="F52" i="5"/>
  <c r="K51" i="5"/>
  <c r="K50" i="5"/>
  <c r="L50" i="5" s="1"/>
  <c r="F49" i="5"/>
  <c r="K48" i="5"/>
  <c r="M48" i="5" s="1"/>
  <c r="M49" i="5" s="1"/>
  <c r="K47" i="5"/>
  <c r="K46" i="5"/>
  <c r="K45" i="5"/>
  <c r="K44" i="5"/>
  <c r="F44" i="5"/>
  <c r="O43" i="5"/>
  <c r="O44" i="5" s="1"/>
  <c r="N43" i="5"/>
  <c r="N44" i="5" s="1"/>
  <c r="M43" i="5"/>
  <c r="M44" i="5" s="1"/>
  <c r="L43" i="5"/>
  <c r="P43" i="5" s="1"/>
  <c r="K43" i="5"/>
  <c r="K42" i="5"/>
  <c r="P42" i="5" s="1"/>
  <c r="K41" i="5"/>
  <c r="P41" i="5" s="1"/>
  <c r="F40" i="5"/>
  <c r="K39" i="5"/>
  <c r="K38" i="5"/>
  <c r="P38" i="5" s="1"/>
  <c r="K37" i="5"/>
  <c r="P37" i="5" s="1"/>
  <c r="O36" i="5"/>
  <c r="K36" i="5"/>
  <c r="N36" i="5" s="1"/>
  <c r="K35" i="5"/>
  <c r="K34" i="5"/>
  <c r="K33" i="5"/>
  <c r="L33" i="5" s="1"/>
  <c r="P33" i="5" s="1"/>
  <c r="K32" i="5"/>
  <c r="K31" i="5"/>
  <c r="K30" i="5"/>
  <c r="L30" i="5" s="1"/>
  <c r="K29" i="5"/>
  <c r="L29" i="5" s="1"/>
  <c r="P29" i="5" s="1"/>
  <c r="K28" i="5"/>
  <c r="K27" i="5"/>
  <c r="L27" i="5" s="1"/>
  <c r="K26" i="5"/>
  <c r="F25" i="5"/>
  <c r="K24" i="5"/>
  <c r="K23" i="5"/>
  <c r="K22" i="5"/>
  <c r="M22" i="5" s="1"/>
  <c r="K21" i="5"/>
  <c r="K20" i="5"/>
  <c r="L20" i="5" s="1"/>
  <c r="K19" i="5"/>
  <c r="K18" i="5"/>
  <c r="K17" i="5"/>
  <c r="K16" i="5"/>
  <c r="O16" i="5" s="1"/>
  <c r="P16" i="5" s="1"/>
  <c r="K15" i="5"/>
  <c r="K14" i="5"/>
  <c r="O14" i="5" s="1"/>
  <c r="F13" i="5"/>
  <c r="K12" i="5"/>
  <c r="P12" i="5" s="1"/>
  <c r="K11" i="5"/>
  <c r="K10" i="5"/>
  <c r="P10" i="5" s="1"/>
  <c r="F9" i="5"/>
  <c r="K8" i="5"/>
  <c r="L8" i="5" s="1"/>
  <c r="P8" i="5" s="1"/>
  <c r="L55" i="2"/>
  <c r="M55" i="2"/>
  <c r="N55" i="2"/>
  <c r="O55" i="2"/>
  <c r="K55" i="2"/>
  <c r="K34" i="2"/>
  <c r="K49" i="2"/>
  <c r="L49" i="2" s="1"/>
  <c r="L51" i="2" s="1"/>
  <c r="K33" i="2"/>
  <c r="K45" i="2"/>
  <c r="K44" i="2"/>
  <c r="K48" i="2" s="1"/>
  <c r="K30" i="2"/>
  <c r="K31" i="2"/>
  <c r="L31" i="2" s="1"/>
  <c r="K32" i="2"/>
  <c r="K21" i="2"/>
  <c r="L21" i="2" s="1"/>
  <c r="K20" i="2"/>
  <c r="L20" i="2" s="1"/>
  <c r="P20" i="2" s="1"/>
  <c r="K18" i="2"/>
  <c r="K19" i="2"/>
  <c r="K22" i="2"/>
  <c r="N22" i="2" s="1"/>
  <c r="L22" i="2"/>
  <c r="O22" i="2"/>
  <c r="K23" i="2"/>
  <c r="O42" i="2"/>
  <c r="O43" i="2" s="1"/>
  <c r="K54" i="2"/>
  <c r="K53" i="2"/>
  <c r="K52" i="2"/>
  <c r="K50" i="2"/>
  <c r="L50" i="2" s="1"/>
  <c r="K47" i="2"/>
  <c r="O47" i="2" s="1"/>
  <c r="O48" i="2" s="1"/>
  <c r="K46" i="2"/>
  <c r="K42" i="2"/>
  <c r="L42" i="2" s="1"/>
  <c r="L43" i="2" s="1"/>
  <c r="K41" i="2"/>
  <c r="K40" i="2"/>
  <c r="K43" i="2" s="1"/>
  <c r="K38" i="2"/>
  <c r="M38" i="2" s="1"/>
  <c r="K37" i="2"/>
  <c r="K36" i="2"/>
  <c r="K35" i="2"/>
  <c r="K29" i="2"/>
  <c r="K28" i="2"/>
  <c r="L28" i="2" s="1"/>
  <c r="K27" i="2"/>
  <c r="L27" i="2" s="1"/>
  <c r="K26" i="2"/>
  <c r="K24" i="2"/>
  <c r="O24" i="2" s="1"/>
  <c r="K17" i="2"/>
  <c r="K16" i="2"/>
  <c r="O16" i="2" s="1"/>
  <c r="K15" i="2"/>
  <c r="O15" i="2" s="1"/>
  <c r="K14" i="2"/>
  <c r="L14" i="2" s="1"/>
  <c r="K12" i="2"/>
  <c r="K11" i="2"/>
  <c r="K10" i="2"/>
  <c r="K8" i="2"/>
  <c r="F39" i="2"/>
  <c r="F55" i="2"/>
  <c r="F51" i="2"/>
  <c r="F48" i="2"/>
  <c r="F43" i="2"/>
  <c r="F25" i="2"/>
  <c r="F13" i="2"/>
  <c r="F9" i="2"/>
  <c r="P63" i="1"/>
  <c r="O63" i="1"/>
  <c r="N63" i="1"/>
  <c r="K63" i="1"/>
  <c r="L62" i="1"/>
  <c r="L61" i="1"/>
  <c r="L60" i="1"/>
  <c r="M60" i="1" s="1"/>
  <c r="L59" i="1"/>
  <c r="M59" i="1" s="1"/>
  <c r="L58" i="1"/>
  <c r="M58" i="1" s="1"/>
  <c r="L57" i="1"/>
  <c r="M57" i="1" s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Q50" i="1" s="1"/>
  <c r="L49" i="1"/>
  <c r="M49" i="1" s="1"/>
  <c r="L48" i="1"/>
  <c r="M48" i="1" s="1"/>
  <c r="Q48" i="1" s="1"/>
  <c r="L47" i="1"/>
  <c r="M47" i="1" s="1"/>
  <c r="L46" i="1"/>
  <c r="M46" i="1" s="1"/>
  <c r="L45" i="1"/>
  <c r="M45" i="1" s="1"/>
  <c r="Q45" i="1" s="1"/>
  <c r="L44" i="1"/>
  <c r="M44" i="1" s="1"/>
  <c r="L43" i="1"/>
  <c r="M43" i="1" s="1"/>
  <c r="L42" i="1"/>
  <c r="M42" i="1" s="1"/>
  <c r="L41" i="1"/>
  <c r="M41" i="1" s="1"/>
  <c r="L40" i="1"/>
  <c r="M40" i="1" s="1"/>
  <c r="Q40" i="1" s="1"/>
  <c r="L39" i="1"/>
  <c r="M39" i="1" s="1"/>
  <c r="L38" i="1"/>
  <c r="M38" i="1" s="1"/>
  <c r="L37" i="1"/>
  <c r="M37" i="1" s="1"/>
  <c r="L36" i="1"/>
  <c r="Q36" i="1" s="1"/>
  <c r="L35" i="1"/>
  <c r="Q35" i="1" s="1"/>
  <c r="L34" i="1"/>
  <c r="L33" i="1"/>
  <c r="M33" i="1" s="1"/>
  <c r="L32" i="1"/>
  <c r="M32" i="1" s="1"/>
  <c r="L31" i="1"/>
  <c r="M31" i="1" s="1"/>
  <c r="L30" i="1"/>
  <c r="O30" i="1" s="1"/>
  <c r="L29" i="1"/>
  <c r="M29" i="1" s="1"/>
  <c r="L28" i="1"/>
  <c r="M28" i="1" s="1"/>
  <c r="Q28" i="1" s="1"/>
  <c r="L27" i="1"/>
  <c r="M27" i="1" s="1"/>
  <c r="L26" i="1"/>
  <c r="M26" i="1" s="1"/>
  <c r="Q26" i="1" s="1"/>
  <c r="L25" i="1"/>
  <c r="M25" i="1" s="1"/>
  <c r="L24" i="1"/>
  <c r="M24" i="1" s="1"/>
  <c r="L23" i="1"/>
  <c r="M23" i="1" s="1"/>
  <c r="Q23" i="1" s="1"/>
  <c r="L22" i="1"/>
  <c r="M22" i="1" s="1"/>
  <c r="L21" i="1"/>
  <c r="M21" i="1" s="1"/>
  <c r="L20" i="1"/>
  <c r="M20" i="1" s="1"/>
  <c r="Q20" i="1" s="1"/>
  <c r="L19" i="1"/>
  <c r="M19" i="1" s="1"/>
  <c r="L18" i="1"/>
  <c r="M18" i="1" s="1"/>
  <c r="Q18" i="1" s="1"/>
  <c r="L17" i="1"/>
  <c r="M17" i="1" s="1"/>
  <c r="L16" i="1"/>
  <c r="M16" i="1" s="1"/>
  <c r="L15" i="1"/>
  <c r="M15" i="1" s="1"/>
  <c r="L14" i="1"/>
  <c r="M14" i="1" s="1"/>
  <c r="L13" i="1"/>
  <c r="M13" i="1" s="1"/>
  <c r="L12" i="1"/>
  <c r="M12" i="1" s="1"/>
  <c r="Q12" i="1" s="1"/>
  <c r="L11" i="1"/>
  <c r="M11" i="1" s="1"/>
  <c r="L10" i="1"/>
  <c r="M10" i="1" s="1"/>
  <c r="Q10" i="1" s="1"/>
  <c r="L9" i="1"/>
  <c r="M9" i="1" s="1"/>
  <c r="L8" i="1"/>
  <c r="Q8" i="1" s="1"/>
  <c r="K51" i="2" l="1"/>
  <c r="K57" i="2" s="1"/>
  <c r="K39" i="2"/>
  <c r="O27" i="5"/>
  <c r="F58" i="5"/>
  <c r="M14" i="5"/>
  <c r="N22" i="5"/>
  <c r="N27" i="5"/>
  <c r="L14" i="5"/>
  <c r="N14" i="5"/>
  <c r="O22" i="5"/>
  <c r="N48" i="5"/>
  <c r="N49" i="5" s="1"/>
  <c r="N58" i="5" s="1"/>
  <c r="M27" i="5"/>
  <c r="P27" i="5" s="1"/>
  <c r="O48" i="5"/>
  <c r="O49" i="5" s="1"/>
  <c r="K25" i="2"/>
  <c r="K52" i="5"/>
  <c r="K49" i="5"/>
  <c r="K56" i="2"/>
  <c r="P50" i="5"/>
  <c r="P26" i="5"/>
  <c r="P34" i="5"/>
  <c r="P17" i="5"/>
  <c r="P46" i="5"/>
  <c r="F59" i="5"/>
  <c r="P44" i="5"/>
  <c r="K25" i="5"/>
  <c r="K57" i="5" s="1"/>
  <c r="K40" i="5"/>
  <c r="L45" i="5"/>
  <c r="L17" i="5"/>
  <c r="P30" i="5"/>
  <c r="M51" i="5"/>
  <c r="M52" i="5" s="1"/>
  <c r="M58" i="5" s="1"/>
  <c r="L21" i="5"/>
  <c r="P21" i="5" s="1"/>
  <c r="L46" i="5"/>
  <c r="N51" i="5"/>
  <c r="N52" i="5" s="1"/>
  <c r="L15" i="5"/>
  <c r="M28" i="5"/>
  <c r="N15" i="5"/>
  <c r="P20" i="5"/>
  <c r="L51" i="5"/>
  <c r="L52" i="5" s="1"/>
  <c r="P53" i="5"/>
  <c r="P56" i="5" s="1"/>
  <c r="L31" i="5"/>
  <c r="P31" i="5" s="1"/>
  <c r="O51" i="5"/>
  <c r="O52" i="5" s="1"/>
  <c r="O58" i="5" s="1"/>
  <c r="O11" i="5"/>
  <c r="P11" i="5" s="1"/>
  <c r="M15" i="5"/>
  <c r="N28" i="5"/>
  <c r="L39" i="5"/>
  <c r="L44" i="5"/>
  <c r="L32" i="5"/>
  <c r="P32" i="5" s="1"/>
  <c r="L22" i="5"/>
  <c r="O39" i="5"/>
  <c r="L34" i="5"/>
  <c r="O17" i="5"/>
  <c r="L23" i="5"/>
  <c r="M23" i="5"/>
  <c r="P23" i="5" s="1"/>
  <c r="L28" i="5"/>
  <c r="P28" i="5" s="1"/>
  <c r="N23" i="5"/>
  <c r="L18" i="5"/>
  <c r="P18" i="5" s="1"/>
  <c r="O23" i="5"/>
  <c r="L47" i="5"/>
  <c r="P47" i="5" s="1"/>
  <c r="L26" i="5"/>
  <c r="O28" i="5"/>
  <c r="O40" i="5" s="1"/>
  <c r="M39" i="5"/>
  <c r="P7" i="5"/>
  <c r="O15" i="5"/>
  <c r="L36" i="5"/>
  <c r="N39" i="5"/>
  <c r="L19" i="5"/>
  <c r="P19" i="5" s="1"/>
  <c r="O24" i="5"/>
  <c r="P24" i="5" s="1"/>
  <c r="M36" i="5"/>
  <c r="L48" i="5"/>
  <c r="L45" i="2"/>
  <c r="M42" i="2"/>
  <c r="M43" i="2" s="1"/>
  <c r="M47" i="2"/>
  <c r="M48" i="2" s="1"/>
  <c r="M50" i="2"/>
  <c r="M51" i="2" s="1"/>
  <c r="N42" i="2"/>
  <c r="N47" i="2"/>
  <c r="N48" i="2" s="1"/>
  <c r="N50" i="2"/>
  <c r="N51" i="2" s="1"/>
  <c r="P49" i="2"/>
  <c r="L34" i="2"/>
  <c r="O50" i="2"/>
  <c r="O51" i="2" s="1"/>
  <c r="O57" i="2" s="1"/>
  <c r="M28" i="2"/>
  <c r="N28" i="2"/>
  <c r="L32" i="2"/>
  <c r="P32" i="2" s="1"/>
  <c r="L30" i="2"/>
  <c r="P30" i="2" s="1"/>
  <c r="L29" i="2"/>
  <c r="P29" i="2" s="1"/>
  <c r="L33" i="2"/>
  <c r="N27" i="2"/>
  <c r="O27" i="2"/>
  <c r="M27" i="2"/>
  <c r="O38" i="2"/>
  <c r="N38" i="2"/>
  <c r="O28" i="2"/>
  <c r="P21" i="2"/>
  <c r="O14" i="2"/>
  <c r="O25" i="2" s="1"/>
  <c r="O56" i="2" s="1"/>
  <c r="O58" i="2" s="1"/>
  <c r="M15" i="2"/>
  <c r="N15" i="2"/>
  <c r="N14" i="2"/>
  <c r="M14" i="2"/>
  <c r="L19" i="2"/>
  <c r="P19" i="2" s="1"/>
  <c r="O17" i="2"/>
  <c r="L18" i="2"/>
  <c r="P18" i="2" s="1"/>
  <c r="L23" i="2"/>
  <c r="M23" i="2"/>
  <c r="N23" i="2"/>
  <c r="O23" i="2"/>
  <c r="M22" i="2"/>
  <c r="P22" i="2" s="1"/>
  <c r="O11" i="2"/>
  <c r="P11" i="2" s="1"/>
  <c r="P7" i="2"/>
  <c r="L26" i="2"/>
  <c r="P24" i="2"/>
  <c r="L8" i="2"/>
  <c r="P8" i="2" s="1"/>
  <c r="L46" i="2"/>
  <c r="L47" i="2"/>
  <c r="L44" i="2"/>
  <c r="L38" i="2"/>
  <c r="L15" i="2"/>
  <c r="L17" i="2"/>
  <c r="P10" i="2"/>
  <c r="Q53" i="1"/>
  <c r="Q15" i="1"/>
  <c r="F56" i="2"/>
  <c r="L63" i="1"/>
  <c r="Q58" i="1"/>
  <c r="Q31" i="1"/>
  <c r="Q37" i="1"/>
  <c r="Q42" i="1"/>
  <c r="Q56" i="1"/>
  <c r="F57" i="2"/>
  <c r="M63" i="1"/>
  <c r="Q33" i="1"/>
  <c r="Q17" i="1"/>
  <c r="Q25" i="1"/>
  <c r="Q39" i="1"/>
  <c r="Q47" i="1"/>
  <c r="Q55" i="1"/>
  <c r="O9" i="1"/>
  <c r="Q9" i="1" s="1"/>
  <c r="Q14" i="1"/>
  <c r="Q22" i="1"/>
  <c r="Q30" i="1"/>
  <c r="Q44" i="1"/>
  <c r="Q52" i="1"/>
  <c r="Q60" i="1"/>
  <c r="Q11" i="1"/>
  <c r="Q19" i="1"/>
  <c r="Q27" i="1"/>
  <c r="Q41" i="1"/>
  <c r="Q49" i="1"/>
  <c r="Q57" i="1"/>
  <c r="Q16" i="1"/>
  <c r="Q24" i="1"/>
  <c r="O32" i="1"/>
  <c r="Q32" i="1" s="1"/>
  <c r="Q38" i="1"/>
  <c r="Q46" i="1"/>
  <c r="Q54" i="1"/>
  <c r="Q13" i="1"/>
  <c r="Q21" i="1"/>
  <c r="Q29" i="1"/>
  <c r="Q43" i="1"/>
  <c r="Q51" i="1"/>
  <c r="Q59" i="1"/>
  <c r="Q34" i="1"/>
  <c r="L25" i="2" l="1"/>
  <c r="L56" i="2" s="1"/>
  <c r="K58" i="2"/>
  <c r="N25" i="5"/>
  <c r="N57" i="5" s="1"/>
  <c r="P48" i="5"/>
  <c r="O25" i="5"/>
  <c r="O57" i="5" s="1"/>
  <c r="N40" i="5"/>
  <c r="P14" i="5"/>
  <c r="P22" i="5"/>
  <c r="M40" i="5"/>
  <c r="P39" i="5"/>
  <c r="M25" i="5"/>
  <c r="M57" i="5" s="1"/>
  <c r="M59" i="5" s="1"/>
  <c r="L48" i="2"/>
  <c r="L57" i="2" s="1"/>
  <c r="L58" i="2" s="1"/>
  <c r="M39" i="2"/>
  <c r="M25" i="2"/>
  <c r="M56" i="2" s="1"/>
  <c r="P42" i="2"/>
  <c r="N43" i="2"/>
  <c r="N57" i="2" s="1"/>
  <c r="N25" i="2"/>
  <c r="N56" i="2" s="1"/>
  <c r="M57" i="2"/>
  <c r="M58" i="2" s="1"/>
  <c r="L25" i="5"/>
  <c r="L57" i="5" s="1"/>
  <c r="P35" i="5"/>
  <c r="K58" i="5"/>
  <c r="K59" i="5" s="1"/>
  <c r="P35" i="2"/>
  <c r="L49" i="5"/>
  <c r="L58" i="5" s="1"/>
  <c r="L59" i="5" s="1"/>
  <c r="O59" i="5"/>
  <c r="N59" i="5"/>
  <c r="P36" i="5"/>
  <c r="P51" i="5"/>
  <c r="P15" i="5"/>
  <c r="P52" i="5"/>
  <c r="L40" i="5"/>
  <c r="P45" i="5"/>
  <c r="P49" i="5" s="1"/>
  <c r="L39" i="2"/>
  <c r="O39" i="2"/>
  <c r="N39" i="2"/>
  <c r="P34" i="2"/>
  <c r="P54" i="2"/>
  <c r="P47" i="2"/>
  <c r="P40" i="2"/>
  <c r="P41" i="2"/>
  <c r="P37" i="2"/>
  <c r="P50" i="2"/>
  <c r="P51" i="2" s="1"/>
  <c r="P46" i="2"/>
  <c r="P52" i="2"/>
  <c r="P45" i="2"/>
  <c r="P27" i="2"/>
  <c r="P36" i="2"/>
  <c r="P53" i="2"/>
  <c r="P28" i="2"/>
  <c r="P44" i="2"/>
  <c r="P33" i="2"/>
  <c r="P31" i="2"/>
  <c r="P38" i="2"/>
  <c r="P14" i="2"/>
  <c r="P15" i="2"/>
  <c r="P23" i="2"/>
  <c r="P17" i="2"/>
  <c r="P26" i="2"/>
  <c r="P16" i="2"/>
  <c r="P12" i="2"/>
  <c r="F58" i="2"/>
  <c r="Q63" i="1"/>
  <c r="P55" i="2" l="1"/>
  <c r="N58" i="2"/>
  <c r="P40" i="5"/>
  <c r="P25" i="5"/>
  <c r="P57" i="5" s="1"/>
  <c r="P25" i="2"/>
  <c r="P48" i="2"/>
  <c r="P43" i="2"/>
  <c r="P56" i="2"/>
  <c r="P58" i="5"/>
  <c r="P59" i="5" s="1"/>
  <c r="P39" i="2"/>
  <c r="P57" i="2" l="1"/>
  <c r="P58" i="2" s="1"/>
</calcChain>
</file>

<file path=xl/sharedStrings.xml><?xml version="1.0" encoding="utf-8"?>
<sst xmlns="http://schemas.openxmlformats.org/spreadsheetml/2006/main" count="698" uniqueCount="153">
  <si>
    <t>Бекітемін:</t>
  </si>
  <si>
    <r>
      <t>Келісілді:</t>
    </r>
    <r>
      <rPr>
        <sz val="11"/>
        <color indexed="8"/>
        <rFont val="Arial Narrow"/>
        <family val="2"/>
        <charset val="204"/>
      </rPr>
      <t xml:space="preserve">         </t>
    </r>
  </si>
  <si>
    <t>Штатное расписание работников (тарификация) ясли-сада Айлин 
на 2024-2025 учебный год</t>
  </si>
  <si>
    <t>B3 высш B4 сред</t>
  </si>
  <si>
    <t>№</t>
  </si>
  <si>
    <t>Фамилия, имя, отчество</t>
  </si>
  <si>
    <t>должность</t>
  </si>
  <si>
    <t>Образование</t>
  </si>
  <si>
    <t>Педагогический стаж</t>
  </si>
  <si>
    <t>Категория</t>
  </si>
  <si>
    <t>Разряд</t>
  </si>
  <si>
    <t>Ступень</t>
  </si>
  <si>
    <t>Коэффициент</t>
  </si>
  <si>
    <t>БДО</t>
  </si>
  <si>
    <t>Месячный тариф</t>
  </si>
  <si>
    <t>Тарифная ставка (зарплата в месяц)</t>
  </si>
  <si>
    <t>Доплата в особых условиях работы, 10%</t>
  </si>
  <si>
    <t>Доплата, 40%</t>
  </si>
  <si>
    <t>Доплата, 30%</t>
  </si>
  <si>
    <t>Общая тарифная ставка в месяц</t>
  </si>
  <si>
    <t>Айлин 6</t>
  </si>
  <si>
    <t>Кангереева Гульжаркын Сериковна</t>
  </si>
  <si>
    <t>заведующий</t>
  </si>
  <si>
    <t>высшее</t>
  </si>
  <si>
    <t>Абуева Айнура Закарияевна</t>
  </si>
  <si>
    <t>воспитатель</t>
  </si>
  <si>
    <t>среднее-специальное</t>
  </si>
  <si>
    <t>модератор</t>
  </si>
  <si>
    <t>B4</t>
  </si>
  <si>
    <t>Аманжолова Әсем Аманжолқызы</t>
  </si>
  <si>
    <t>декрет</t>
  </si>
  <si>
    <t>Айтмухамбетова Айдана  Сериккалиевна</t>
  </si>
  <si>
    <t>Бакишева Жанат Сагидуллиевна</t>
  </si>
  <si>
    <t>Бахишева Зарина Руслановна</t>
  </si>
  <si>
    <t>студентка</t>
  </si>
  <si>
    <t>Бардала Ольга Николаевна</t>
  </si>
  <si>
    <t>Болатова Айнара Кайрбековна</t>
  </si>
  <si>
    <t>Дюсекенова Алмаш Урбисеновна</t>
  </si>
  <si>
    <t>Зайцева Алена Сергеевна</t>
  </si>
  <si>
    <t>Кадырова Гульнар Ахымбетовна</t>
  </si>
  <si>
    <t>B3</t>
  </si>
  <si>
    <t>Копсатова Салтанат Каиржановна</t>
  </si>
  <si>
    <t>Кабуова Жанат Нурисафьевна</t>
  </si>
  <si>
    <t>Кабекенова Балым Галимовна</t>
  </si>
  <si>
    <t>воспитатель, методист</t>
  </si>
  <si>
    <t>Мұхтарова Ботакөз Жігерқызы</t>
  </si>
  <si>
    <t>Назарова Ұлдана Берікқызы</t>
  </si>
  <si>
    <t>Назаренко Любовь Николаевна</t>
  </si>
  <si>
    <t>Серикова Ақерке Қобланқызы</t>
  </si>
  <si>
    <t>Тулепова Айнагуль Сериковна</t>
  </si>
  <si>
    <t>Хиясова  Айслу Сакыновна</t>
  </si>
  <si>
    <t xml:space="preserve">воспитатель </t>
  </si>
  <si>
    <t>Хасанова Ботакөз Қазиоллақызы</t>
  </si>
  <si>
    <t>Щучкина Наталья Владимировна</t>
  </si>
  <si>
    <t>Бережная Оксана Владимировна</t>
  </si>
  <si>
    <t>логопед</t>
  </si>
  <si>
    <t>Мусагалиева Венера Канатовна</t>
  </si>
  <si>
    <t>музыкальный руководитель</t>
  </si>
  <si>
    <t>Магзом Максим Бақытжанұлы</t>
  </si>
  <si>
    <t>руководитель физкультуры</t>
  </si>
  <si>
    <t>Рсаева Гаухар Ерболатқызы</t>
  </si>
  <si>
    <t>Салыхова Алуа Жанболатовна</t>
  </si>
  <si>
    <t>учитель казахского языка</t>
  </si>
  <si>
    <t>Курманова Гулайм Газезовна</t>
  </si>
  <si>
    <t>учитель пред-школьный группы</t>
  </si>
  <si>
    <t>Кабдыгалиева Г.К</t>
  </si>
  <si>
    <t>учитель английского языка</t>
  </si>
  <si>
    <t xml:space="preserve">высшее </t>
  </si>
  <si>
    <t>Букешева Сая Тулегеновна</t>
  </si>
  <si>
    <t>бухгалтер</t>
  </si>
  <si>
    <t>Тулеушева Айнура Ерсаиновна</t>
  </si>
  <si>
    <t>завхоз</t>
  </si>
  <si>
    <t>Уразова Жадра Жангалиевна</t>
  </si>
  <si>
    <t>медик</t>
  </si>
  <si>
    <t>Кульмуханова Мария Тлеккабыловна</t>
  </si>
  <si>
    <t>пом.повар</t>
  </si>
  <si>
    <t>Медеуова Нургуль Курымбаевна</t>
  </si>
  <si>
    <t>повар</t>
  </si>
  <si>
    <t>Айткалиева Акмарал Мендигереевна</t>
  </si>
  <si>
    <t>помощник воспитателя</t>
  </si>
  <si>
    <t>D</t>
  </si>
  <si>
    <t>Алдабергенова Райгуль Ербулатовна</t>
  </si>
  <si>
    <t>Ербулат Райгүл Ербулатқызы</t>
  </si>
  <si>
    <t>Ислямгалиева Арайлым Куанышкалиевна</t>
  </si>
  <si>
    <t>Кажбалинова Балдай Хайратовна</t>
  </si>
  <si>
    <t>Мұрат Айғаным Лесқызы</t>
  </si>
  <si>
    <t>Рамазанова Мирамгуль Карасаевна</t>
  </si>
  <si>
    <t>Сабирова Карылгаш Базарбаевна</t>
  </si>
  <si>
    <t>Сулейманова Казира Кондыкеровна</t>
  </si>
  <si>
    <t>Тажмуканова Назгул Сериккалиевна</t>
  </si>
  <si>
    <t>Текина Лариса Викторовна</t>
  </si>
  <si>
    <t>Турегалиева Алия Нурлыбековна</t>
  </si>
  <si>
    <t>Хайрушева Багдагуль Уахитовна</t>
  </si>
  <si>
    <t>Айтмухамбетова Арайлым  Махметовна</t>
  </si>
  <si>
    <t>дворник</t>
  </si>
  <si>
    <t>Шакенова Балдыкыз Мендыгажиевна</t>
  </si>
  <si>
    <t>сторож</t>
  </si>
  <si>
    <t xml:space="preserve">вакансия </t>
  </si>
  <si>
    <t>вакансия</t>
  </si>
  <si>
    <t>КЕЛІСІЛДІ
ЖК Мендыгазиева Э.К.
"Айлин" жеке бөбекжай меңгерушісі
________________________________</t>
  </si>
  <si>
    <t>БЕКІТЕМІН
ЖК Мендыгазиева Э.К. 
"Айлин" жеке бөбекжай құрылтайшысы
__________________ Э.К.Мендыгазиева</t>
  </si>
  <si>
    <t>Меңгеруші</t>
  </si>
  <si>
    <t>жоғарғы</t>
  </si>
  <si>
    <t>Білімі/Образование</t>
  </si>
  <si>
    <t>Санаты/Категория</t>
  </si>
  <si>
    <t>Еңбек өтілімі/Стаж</t>
  </si>
  <si>
    <t>Бірлік саны/Единица</t>
  </si>
  <si>
    <t>Звено/Буын</t>
  </si>
  <si>
    <t>Саты/Ступень</t>
  </si>
  <si>
    <t>Тарифтік жалақы/Месячный тариф</t>
  </si>
  <si>
    <t>Еңбектің ерекше жағдайы үшін қызметтік 10% үстеме/Доплата в особых условиях работы, 10%</t>
  </si>
  <si>
    <t>Үстеме/Доплата, 
40%</t>
  </si>
  <si>
    <t>Үстеме/Доплата, 
30%</t>
  </si>
  <si>
    <t>Барлық айлық жалақы мөлшері/Общая тарифная ставка в месяц</t>
  </si>
  <si>
    <t>А1</t>
  </si>
  <si>
    <t>Барлығы:</t>
  </si>
  <si>
    <t>Қазақ тілі мұғалімі</t>
  </si>
  <si>
    <t>МАД мұғалімі</t>
  </si>
  <si>
    <t>В2</t>
  </si>
  <si>
    <t>Психолог</t>
  </si>
  <si>
    <t>Логопед</t>
  </si>
  <si>
    <t>Методист</t>
  </si>
  <si>
    <t>Тәрбиеші</t>
  </si>
  <si>
    <t>В3</t>
  </si>
  <si>
    <t>арнаулы орта</t>
  </si>
  <si>
    <t>Саз жетекшісі</t>
  </si>
  <si>
    <t>Дене шынықтыру жетекшісі</t>
  </si>
  <si>
    <t>В4</t>
  </si>
  <si>
    <t>Медбике</t>
  </si>
  <si>
    <t>Диет-медбике</t>
  </si>
  <si>
    <t>Есепші</t>
  </si>
  <si>
    <t>Тәрбиеші көмекшісі</t>
  </si>
  <si>
    <t>Еден жуушы</t>
  </si>
  <si>
    <t>Аспазшы көмекшісі</t>
  </si>
  <si>
    <t>Аспазшы</t>
  </si>
  <si>
    <t>1-3</t>
  </si>
  <si>
    <t>Аула сыпырушы</t>
  </si>
  <si>
    <t>Рабочий</t>
  </si>
  <si>
    <t>Барлығы педагогикалық қызметкелер:</t>
  </si>
  <si>
    <t>Барлығы техникалық қызметкерлер:</t>
  </si>
  <si>
    <t>Жалпы:</t>
  </si>
  <si>
    <t>Күзетші</t>
  </si>
  <si>
    <t>Завхоз</t>
  </si>
  <si>
    <t>Шет тіл мұғалімі</t>
  </si>
  <si>
    <t>4</t>
  </si>
  <si>
    <t>С3</t>
  </si>
  <si>
    <t>А1-3/1</t>
  </si>
  <si>
    <t>Үстеме/Доплата, 
35%</t>
  </si>
  <si>
    <t>3</t>
  </si>
  <si>
    <t>1</t>
  </si>
  <si>
    <t>2</t>
  </si>
  <si>
    <t>Штатное расписание работников (тарификация) ясли-сада Айлин 
на 2023-2024 учебный год</t>
  </si>
  <si>
    <t>Штатное расписание работников (тарификация) ясли-сада Айлин 
на 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</si>
</sst>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\ _₽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8"/>
      <name val="Arial"/>
      <family val="2"/>
    </font>
    <font>
      <b/>
      <sz val="11"/>
      <color theme="1"/>
      <name val="Arial Narrow"/>
      <family val="2"/>
      <charset val="204"/>
    </font>
    <font>
      <sz val="11"/>
      <color indexed="64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1" xfId="1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0" applyNumberFormat="1" applyFont="1" applyBorder="1"/>
    <xf numFmtId="165" fontId="12" fillId="0" borderId="5" xfId="0" applyNumberFormat="1" applyFont="1" applyBorder="1"/>
    <xf numFmtId="0" fontId="12" fillId="3" borderId="7" xfId="0" applyFont="1" applyFill="1" applyBorder="1" applyAlignment="1">
      <alignment horizontal="center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165" fontId="12" fillId="3" borderId="1" xfId="0" applyNumberFormat="1" applyFont="1" applyFill="1" applyBorder="1"/>
    <xf numFmtId="165" fontId="12" fillId="3" borderId="5" xfId="0" applyNumberFormat="1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165" fontId="12" fillId="0" borderId="0" xfId="0" applyNumberFormat="1" applyFont="1"/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65" fontId="14" fillId="0" borderId="1" xfId="0" applyNumberFormat="1" applyFont="1" applyFill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165" fontId="16" fillId="0" borderId="1" xfId="0" applyNumberFormat="1" applyFont="1" applyFill="1" applyBorder="1"/>
    <xf numFmtId="0" fontId="1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2" borderId="5" xfId="0" applyNumberFormat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_январ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opLeftCell="A58" workbookViewId="0">
      <selection activeCell="E25" sqref="E25"/>
    </sheetView>
  </sheetViews>
  <sheetFormatPr defaultRowHeight="14.4" x14ac:dyDescent="0.3"/>
  <cols>
    <col min="1" max="1" width="4.6640625" style="6" customWidth="1"/>
    <col min="2" max="2" width="29.109375" style="30" customWidth="1"/>
    <col min="3" max="3" width="15.88671875" style="31" customWidth="1"/>
    <col min="4" max="4" width="24.109375" style="6" customWidth="1"/>
    <col min="5" max="5" width="11.33203125" style="6" customWidth="1"/>
    <col min="6" max="6" width="9.109375" style="6" customWidth="1"/>
    <col min="7" max="7" width="7" style="6" customWidth="1"/>
    <col min="8" max="8" width="6.88671875" style="6" customWidth="1"/>
    <col min="9" max="9" width="7.109375" style="6" customWidth="1"/>
    <col min="10" max="10" width="6.33203125" style="6" customWidth="1"/>
    <col min="11" max="11" width="7.88671875" style="32" customWidth="1"/>
    <col min="12" max="12" width="15.33203125" style="6" customWidth="1"/>
    <col min="13" max="13" width="11.33203125" style="6" customWidth="1"/>
    <col min="14" max="14" width="11.5546875" style="6" customWidth="1"/>
    <col min="15" max="15" width="9.5546875" style="6" customWidth="1"/>
    <col min="16" max="16" width="9.44140625" style="6" customWidth="1"/>
    <col min="17" max="17" width="15.88671875" style="6" customWidth="1"/>
  </cols>
  <sheetData>
    <row r="1" spans="1:17" ht="14.4" customHeight="1" x14ac:dyDescent="0.3">
      <c r="A1" s="33" t="s">
        <v>0</v>
      </c>
      <c r="B1" s="33"/>
      <c r="C1" s="33"/>
      <c r="D1" s="33"/>
      <c r="E1" s="1"/>
      <c r="F1" s="1"/>
      <c r="G1" s="1"/>
      <c r="H1" s="1"/>
      <c r="I1" s="1"/>
      <c r="J1" s="33" t="s">
        <v>1</v>
      </c>
      <c r="K1" s="34"/>
      <c r="L1" s="34"/>
      <c r="M1" s="34"/>
      <c r="N1" s="34"/>
      <c r="O1" s="34"/>
      <c r="P1" s="34"/>
      <c r="Q1" s="34"/>
    </row>
    <row r="2" spans="1:17" x14ac:dyDescent="0.3">
      <c r="A2" s="33"/>
      <c r="B2" s="33"/>
      <c r="C2" s="33"/>
      <c r="D2" s="33"/>
      <c r="E2" s="1"/>
      <c r="F2" s="1"/>
      <c r="G2" s="1"/>
      <c r="H2" s="2"/>
      <c r="I2" s="2"/>
      <c r="J2" s="34"/>
      <c r="K2" s="34"/>
      <c r="L2" s="34"/>
      <c r="M2" s="34"/>
      <c r="N2" s="34"/>
      <c r="O2" s="34"/>
      <c r="P2" s="34"/>
      <c r="Q2" s="34"/>
    </row>
    <row r="3" spans="1:17" ht="40.799999999999997" customHeight="1" x14ac:dyDescent="0.3">
      <c r="A3" s="74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x14ac:dyDescent="0.3">
      <c r="A4" s="3"/>
      <c r="B4" s="4"/>
      <c r="C4" s="3"/>
      <c r="D4" s="3" t="s">
        <v>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">
      <c r="A5" s="76" t="s">
        <v>4</v>
      </c>
      <c r="B5" s="77" t="s">
        <v>5</v>
      </c>
      <c r="C5" s="76" t="s">
        <v>6</v>
      </c>
      <c r="D5" s="76" t="s">
        <v>7</v>
      </c>
      <c r="E5" s="76" t="s">
        <v>8</v>
      </c>
      <c r="F5" s="71" t="s">
        <v>9</v>
      </c>
      <c r="G5" s="71" t="s">
        <v>10</v>
      </c>
      <c r="H5" s="71" t="s">
        <v>11</v>
      </c>
      <c r="I5" s="72" t="s">
        <v>12</v>
      </c>
      <c r="J5" s="72" t="s">
        <v>13</v>
      </c>
      <c r="K5" s="73" t="s">
        <v>14</v>
      </c>
      <c r="L5" s="76" t="s">
        <v>15</v>
      </c>
      <c r="M5" s="76" t="s">
        <v>16</v>
      </c>
      <c r="N5" s="79" t="s">
        <v>17</v>
      </c>
      <c r="O5" s="79" t="s">
        <v>18</v>
      </c>
      <c r="P5" s="79"/>
      <c r="Q5" s="76" t="s">
        <v>19</v>
      </c>
    </row>
    <row r="6" spans="1:17" ht="55.2" customHeight="1" x14ac:dyDescent="0.3">
      <c r="A6" s="76"/>
      <c r="B6" s="78"/>
      <c r="C6" s="76"/>
      <c r="D6" s="76"/>
      <c r="E6" s="76"/>
      <c r="F6" s="71"/>
      <c r="G6" s="71"/>
      <c r="H6" s="71"/>
      <c r="I6" s="72"/>
      <c r="J6" s="72"/>
      <c r="K6" s="73"/>
      <c r="L6" s="76"/>
      <c r="M6" s="76"/>
      <c r="N6" s="80"/>
      <c r="O6" s="80"/>
      <c r="P6" s="81"/>
      <c r="Q6" s="76"/>
    </row>
    <row r="7" spans="1:17" x14ac:dyDescent="0.3">
      <c r="A7" s="68" t="s">
        <v>20</v>
      </c>
      <c r="B7" s="69"/>
      <c r="C7" s="69"/>
      <c r="D7" s="69"/>
      <c r="E7" s="69"/>
      <c r="F7" s="69"/>
      <c r="G7" s="69"/>
      <c r="H7" s="69"/>
      <c r="I7" s="69"/>
      <c r="J7" s="69"/>
      <c r="K7" s="70"/>
      <c r="L7" s="5"/>
      <c r="M7" s="5"/>
      <c r="O7" s="5"/>
      <c r="P7" s="5"/>
      <c r="Q7" s="5"/>
    </row>
    <row r="8" spans="1:17" x14ac:dyDescent="0.3">
      <c r="A8" s="7">
        <v>1</v>
      </c>
      <c r="B8" s="8" t="s">
        <v>21</v>
      </c>
      <c r="C8" s="9" t="s">
        <v>22</v>
      </c>
      <c r="D8" s="8" t="s">
        <v>23</v>
      </c>
      <c r="E8" s="10">
        <v>25</v>
      </c>
      <c r="F8" s="7"/>
      <c r="G8" s="7"/>
      <c r="H8" s="7" t="s">
        <v>146</v>
      </c>
      <c r="I8" s="7">
        <v>5.18</v>
      </c>
      <c r="J8" s="7">
        <v>17697</v>
      </c>
      <c r="K8" s="11">
        <v>1</v>
      </c>
      <c r="L8" s="12">
        <f>I8*J8*2*K8</f>
        <v>183340.91999999998</v>
      </c>
      <c r="M8" s="12"/>
      <c r="N8" s="12"/>
      <c r="O8" s="12"/>
      <c r="P8" s="12"/>
      <c r="Q8" s="13">
        <f>L8+M8+N8+O8+P8</f>
        <v>183340.91999999998</v>
      </c>
    </row>
    <row r="9" spans="1:17" x14ac:dyDescent="0.3">
      <c r="A9" s="7">
        <v>2</v>
      </c>
      <c r="B9" s="14" t="s">
        <v>24</v>
      </c>
      <c r="C9" s="15" t="s">
        <v>25</v>
      </c>
      <c r="D9" s="16" t="s">
        <v>23</v>
      </c>
      <c r="E9" s="10">
        <v>11</v>
      </c>
      <c r="F9" s="7" t="s">
        <v>27</v>
      </c>
      <c r="G9" s="7"/>
      <c r="H9" s="7" t="s">
        <v>28</v>
      </c>
      <c r="I9" s="7">
        <v>4.03</v>
      </c>
      <c r="J9" s="7">
        <v>17697</v>
      </c>
      <c r="K9" s="11">
        <v>1</v>
      </c>
      <c r="L9" s="12">
        <f t="shared" ref="L9:L62" si="0">I9*J9*2*K9</f>
        <v>142637.82</v>
      </c>
      <c r="M9" s="12">
        <f t="shared" ref="M9:M60" si="1">L9*0.1</f>
        <v>14263.782000000001</v>
      </c>
      <c r="N9" s="12"/>
      <c r="O9" s="12">
        <f>L9*30%</f>
        <v>42791.345999999998</v>
      </c>
      <c r="P9" s="12"/>
      <c r="Q9" s="13">
        <f>L9+M9+N9+O9+P9</f>
        <v>199692.948</v>
      </c>
    </row>
    <row r="10" spans="1:17" x14ac:dyDescent="0.3">
      <c r="A10" s="7">
        <v>3</v>
      </c>
      <c r="B10" s="14" t="s">
        <v>29</v>
      </c>
      <c r="C10" s="15" t="s">
        <v>25</v>
      </c>
      <c r="D10" s="16" t="s">
        <v>26</v>
      </c>
      <c r="E10" s="10"/>
      <c r="F10" s="7" t="s">
        <v>30</v>
      </c>
      <c r="G10" s="7"/>
      <c r="H10" s="7" t="s">
        <v>28</v>
      </c>
      <c r="I10" s="7"/>
      <c r="J10" s="7">
        <v>17697</v>
      </c>
      <c r="K10" s="11">
        <v>1</v>
      </c>
      <c r="L10" s="12">
        <f t="shared" si="0"/>
        <v>0</v>
      </c>
      <c r="M10" s="12">
        <f t="shared" si="1"/>
        <v>0</v>
      </c>
      <c r="N10" s="12"/>
      <c r="O10" s="12"/>
      <c r="P10" s="12"/>
      <c r="Q10" s="13">
        <f>L10+M10+N10+O10+P10</f>
        <v>0</v>
      </c>
    </row>
    <row r="11" spans="1:17" x14ac:dyDescent="0.3">
      <c r="A11" s="7">
        <v>4</v>
      </c>
      <c r="B11" s="14" t="s">
        <v>31</v>
      </c>
      <c r="C11" s="15" t="s">
        <v>25</v>
      </c>
      <c r="D11" s="8" t="s">
        <v>26</v>
      </c>
      <c r="E11" s="10">
        <v>10</v>
      </c>
      <c r="F11" s="7"/>
      <c r="G11" s="7"/>
      <c r="H11" s="7" t="s">
        <v>28</v>
      </c>
      <c r="I11" s="7">
        <v>3.57</v>
      </c>
      <c r="J11" s="7">
        <v>17697</v>
      </c>
      <c r="K11" s="11">
        <v>1</v>
      </c>
      <c r="L11" s="12">
        <f t="shared" si="0"/>
        <v>126356.57999999999</v>
      </c>
      <c r="M11" s="12">
        <f t="shared" si="1"/>
        <v>12635.657999999999</v>
      </c>
      <c r="N11" s="12"/>
      <c r="O11" s="12"/>
      <c r="P11" s="12"/>
      <c r="Q11" s="13">
        <f t="shared" ref="Q11:Q60" si="2">L11+M11+N11+O11+P11</f>
        <v>138992.23799999998</v>
      </c>
    </row>
    <row r="12" spans="1:17" x14ac:dyDescent="0.3">
      <c r="A12" s="7">
        <v>5</v>
      </c>
      <c r="B12" s="8" t="s">
        <v>32</v>
      </c>
      <c r="C12" s="17" t="s">
        <v>25</v>
      </c>
      <c r="D12" s="16" t="s">
        <v>26</v>
      </c>
      <c r="E12" s="10">
        <v>3</v>
      </c>
      <c r="F12" s="7"/>
      <c r="G12" s="7"/>
      <c r="H12" s="7" t="s">
        <v>28</v>
      </c>
      <c r="I12" s="7">
        <v>3.45</v>
      </c>
      <c r="J12" s="7">
        <v>17697</v>
      </c>
      <c r="K12" s="11">
        <v>1</v>
      </c>
      <c r="L12" s="12">
        <f t="shared" si="0"/>
        <v>122109.3</v>
      </c>
      <c r="M12" s="12">
        <f t="shared" si="1"/>
        <v>12210.93</v>
      </c>
      <c r="N12" s="12"/>
      <c r="O12" s="12"/>
      <c r="P12" s="12"/>
      <c r="Q12" s="13">
        <f t="shared" si="2"/>
        <v>134320.23000000001</v>
      </c>
    </row>
    <row r="13" spans="1:17" x14ac:dyDescent="0.3">
      <c r="A13" s="7">
        <v>6</v>
      </c>
      <c r="B13" s="14" t="s">
        <v>33</v>
      </c>
      <c r="C13" s="17" t="s">
        <v>25</v>
      </c>
      <c r="D13" s="16" t="s">
        <v>34</v>
      </c>
      <c r="E13" s="10">
        <v>2</v>
      </c>
      <c r="F13" s="7"/>
      <c r="G13" s="7"/>
      <c r="H13" s="7" t="s">
        <v>28</v>
      </c>
      <c r="I13" s="7">
        <v>3.41</v>
      </c>
      <c r="J13" s="7">
        <v>17697</v>
      </c>
      <c r="K13" s="11">
        <v>1</v>
      </c>
      <c r="L13" s="12">
        <f t="shared" si="0"/>
        <v>120693.54000000001</v>
      </c>
      <c r="M13" s="12">
        <f t="shared" si="1"/>
        <v>12069.354000000001</v>
      </c>
      <c r="N13" s="12"/>
      <c r="O13" s="12"/>
      <c r="P13" s="12"/>
      <c r="Q13" s="13">
        <f t="shared" si="2"/>
        <v>132762.894</v>
      </c>
    </row>
    <row r="14" spans="1:17" x14ac:dyDescent="0.3">
      <c r="A14" s="7">
        <v>7</v>
      </c>
      <c r="B14" s="14" t="s">
        <v>35</v>
      </c>
      <c r="C14" s="15" t="s">
        <v>25</v>
      </c>
      <c r="D14" s="8" t="s">
        <v>26</v>
      </c>
      <c r="E14" s="10"/>
      <c r="F14" s="7" t="s">
        <v>30</v>
      </c>
      <c r="G14" s="7"/>
      <c r="H14" s="7" t="s">
        <v>28</v>
      </c>
      <c r="I14" s="7"/>
      <c r="J14" s="7">
        <v>17697</v>
      </c>
      <c r="K14" s="11">
        <v>1</v>
      </c>
      <c r="L14" s="12">
        <f t="shared" si="0"/>
        <v>0</v>
      </c>
      <c r="M14" s="12">
        <f t="shared" si="1"/>
        <v>0</v>
      </c>
      <c r="N14" s="12"/>
      <c r="O14" s="12"/>
      <c r="P14" s="12"/>
      <c r="Q14" s="13">
        <f t="shared" si="2"/>
        <v>0</v>
      </c>
    </row>
    <row r="15" spans="1:17" x14ac:dyDescent="0.3">
      <c r="A15" s="7">
        <v>8</v>
      </c>
      <c r="B15" s="14" t="s">
        <v>36</v>
      </c>
      <c r="C15" s="15" t="s">
        <v>25</v>
      </c>
      <c r="D15" s="16" t="s">
        <v>26</v>
      </c>
      <c r="E15" s="10"/>
      <c r="F15" s="7" t="s">
        <v>30</v>
      </c>
      <c r="G15" s="7"/>
      <c r="H15" s="7" t="s">
        <v>28</v>
      </c>
      <c r="I15" s="7"/>
      <c r="J15" s="7">
        <v>17697</v>
      </c>
      <c r="K15" s="11">
        <v>1</v>
      </c>
      <c r="L15" s="12">
        <f t="shared" si="0"/>
        <v>0</v>
      </c>
      <c r="M15" s="12">
        <f t="shared" si="1"/>
        <v>0</v>
      </c>
      <c r="N15" s="12"/>
      <c r="O15" s="12"/>
      <c r="P15" s="12"/>
      <c r="Q15" s="13">
        <f t="shared" si="2"/>
        <v>0</v>
      </c>
    </row>
    <row r="16" spans="1:17" x14ac:dyDescent="0.3">
      <c r="A16" s="7">
        <v>9</v>
      </c>
      <c r="B16" s="8" t="s">
        <v>37</v>
      </c>
      <c r="C16" s="18" t="s">
        <v>25</v>
      </c>
      <c r="D16" s="16" t="s">
        <v>26</v>
      </c>
      <c r="E16" s="10">
        <v>1</v>
      </c>
      <c r="F16" s="7"/>
      <c r="G16" s="7"/>
      <c r="H16" s="7" t="s">
        <v>28</v>
      </c>
      <c r="I16" s="19">
        <v>3.36</v>
      </c>
      <c r="J16" s="7">
        <v>17697</v>
      </c>
      <c r="K16" s="11">
        <v>1</v>
      </c>
      <c r="L16" s="12">
        <f t="shared" si="0"/>
        <v>118923.84</v>
      </c>
      <c r="M16" s="12">
        <f t="shared" si="1"/>
        <v>11892.384</v>
      </c>
      <c r="N16" s="12"/>
      <c r="O16" s="12"/>
      <c r="P16" s="12"/>
      <c r="Q16" s="13">
        <f t="shared" si="2"/>
        <v>130816.224</v>
      </c>
    </row>
    <row r="17" spans="1:17" x14ac:dyDescent="0.3">
      <c r="A17" s="7">
        <v>10</v>
      </c>
      <c r="B17" s="8" t="s">
        <v>38</v>
      </c>
      <c r="C17" s="17" t="s">
        <v>25</v>
      </c>
      <c r="D17" s="16" t="s">
        <v>26</v>
      </c>
      <c r="E17" s="10">
        <v>2</v>
      </c>
      <c r="F17" s="7"/>
      <c r="G17" s="7"/>
      <c r="H17" s="7" t="s">
        <v>28</v>
      </c>
      <c r="I17" s="19">
        <v>3.41</v>
      </c>
      <c r="J17" s="7">
        <v>17697</v>
      </c>
      <c r="K17" s="11">
        <v>1</v>
      </c>
      <c r="L17" s="12">
        <f t="shared" si="0"/>
        <v>120693.54000000001</v>
      </c>
      <c r="M17" s="12">
        <f t="shared" si="1"/>
        <v>12069.354000000001</v>
      </c>
      <c r="N17" s="12"/>
      <c r="O17" s="12"/>
      <c r="P17" s="12"/>
      <c r="Q17" s="13">
        <f t="shared" si="2"/>
        <v>132762.894</v>
      </c>
    </row>
    <row r="18" spans="1:17" x14ac:dyDescent="0.3">
      <c r="A18" s="7">
        <v>11</v>
      </c>
      <c r="B18" s="8" t="s">
        <v>39</v>
      </c>
      <c r="C18" s="9" t="s">
        <v>25</v>
      </c>
      <c r="D18" s="16" t="s">
        <v>23</v>
      </c>
      <c r="E18" s="10">
        <v>10</v>
      </c>
      <c r="F18" s="7"/>
      <c r="G18" s="7"/>
      <c r="H18" s="7" t="s">
        <v>40</v>
      </c>
      <c r="I18" s="7">
        <v>3.94</v>
      </c>
      <c r="J18" s="7">
        <v>17697</v>
      </c>
      <c r="K18" s="11">
        <v>1</v>
      </c>
      <c r="L18" s="12">
        <f t="shared" si="0"/>
        <v>139452.35999999999</v>
      </c>
      <c r="M18" s="12">
        <f t="shared" si="1"/>
        <v>13945.235999999999</v>
      </c>
      <c r="N18" s="12"/>
      <c r="O18" s="12"/>
      <c r="P18" s="12"/>
      <c r="Q18" s="13">
        <f t="shared" si="2"/>
        <v>153397.59599999999</v>
      </c>
    </row>
    <row r="19" spans="1:17" x14ac:dyDescent="0.3">
      <c r="A19" s="7">
        <v>12</v>
      </c>
      <c r="B19" s="8" t="s">
        <v>41</v>
      </c>
      <c r="C19" s="9" t="s">
        <v>25</v>
      </c>
      <c r="D19" s="16" t="s">
        <v>23</v>
      </c>
      <c r="E19" s="10">
        <v>9</v>
      </c>
      <c r="F19" s="7"/>
      <c r="G19" s="7"/>
      <c r="H19" s="7" t="s">
        <v>40</v>
      </c>
      <c r="I19" s="7">
        <v>3.85</v>
      </c>
      <c r="J19" s="7">
        <v>17697</v>
      </c>
      <c r="K19" s="11">
        <v>1</v>
      </c>
      <c r="L19" s="12">
        <f t="shared" si="0"/>
        <v>136266.9</v>
      </c>
      <c r="M19" s="12">
        <f t="shared" si="1"/>
        <v>13626.69</v>
      </c>
      <c r="N19" s="12"/>
      <c r="O19" s="12"/>
      <c r="P19" s="12"/>
      <c r="Q19" s="13">
        <f t="shared" si="2"/>
        <v>149893.59</v>
      </c>
    </row>
    <row r="20" spans="1:17" x14ac:dyDescent="0.3">
      <c r="A20" s="7">
        <v>13</v>
      </c>
      <c r="B20" s="8" t="s">
        <v>42</v>
      </c>
      <c r="C20" s="18" t="s">
        <v>25</v>
      </c>
      <c r="D20" s="8" t="s">
        <v>23</v>
      </c>
      <c r="E20" s="10">
        <v>38</v>
      </c>
      <c r="F20" s="7"/>
      <c r="G20" s="7"/>
      <c r="H20" s="7" t="s">
        <v>40</v>
      </c>
      <c r="I20" s="7">
        <v>4.1900000000000004</v>
      </c>
      <c r="J20" s="7">
        <v>17697</v>
      </c>
      <c r="K20" s="11">
        <v>1</v>
      </c>
      <c r="L20" s="12">
        <f t="shared" si="0"/>
        <v>148300.86000000002</v>
      </c>
      <c r="M20" s="12">
        <f t="shared" si="1"/>
        <v>14830.086000000003</v>
      </c>
      <c r="N20" s="12"/>
      <c r="O20" s="12"/>
      <c r="P20" s="12"/>
      <c r="Q20" s="13">
        <f t="shared" si="2"/>
        <v>163130.94600000003</v>
      </c>
    </row>
    <row r="21" spans="1:17" ht="27.6" x14ac:dyDescent="0.3">
      <c r="A21" s="7">
        <v>14</v>
      </c>
      <c r="B21" s="8" t="s">
        <v>43</v>
      </c>
      <c r="C21" s="20" t="s">
        <v>44</v>
      </c>
      <c r="D21" s="8" t="s">
        <v>26</v>
      </c>
      <c r="E21" s="10">
        <v>37</v>
      </c>
      <c r="F21" s="7"/>
      <c r="G21" s="7"/>
      <c r="H21" s="7" t="s">
        <v>28</v>
      </c>
      <c r="I21" s="7">
        <v>3.73</v>
      </c>
      <c r="J21" s="7">
        <v>17697</v>
      </c>
      <c r="K21" s="11">
        <v>1</v>
      </c>
      <c r="L21" s="12">
        <f t="shared" si="0"/>
        <v>132019.62</v>
      </c>
      <c r="M21" s="12">
        <f t="shared" si="1"/>
        <v>13201.962</v>
      </c>
      <c r="N21" s="12"/>
      <c r="O21" s="12"/>
      <c r="P21" s="12"/>
      <c r="Q21" s="13">
        <f t="shared" si="2"/>
        <v>145221.58199999999</v>
      </c>
    </row>
    <row r="22" spans="1:17" x14ac:dyDescent="0.3">
      <c r="A22" s="7">
        <v>15</v>
      </c>
      <c r="B22" s="8" t="s">
        <v>45</v>
      </c>
      <c r="C22" s="17" t="s">
        <v>25</v>
      </c>
      <c r="D22" s="8" t="s">
        <v>26</v>
      </c>
      <c r="E22" s="10">
        <v>7</v>
      </c>
      <c r="F22" s="7"/>
      <c r="G22" s="7"/>
      <c r="H22" s="7" t="s">
        <v>28</v>
      </c>
      <c r="I22" s="7">
        <v>3.53</v>
      </c>
      <c r="J22" s="7">
        <v>17697</v>
      </c>
      <c r="K22" s="11">
        <v>1</v>
      </c>
      <c r="L22" s="12">
        <f t="shared" si="0"/>
        <v>124940.81999999999</v>
      </c>
      <c r="M22" s="12">
        <f t="shared" si="1"/>
        <v>12494.082</v>
      </c>
      <c r="N22" s="12"/>
      <c r="O22" s="12"/>
      <c r="P22" s="12"/>
      <c r="Q22" s="13">
        <f t="shared" si="2"/>
        <v>137434.902</v>
      </c>
    </row>
    <row r="23" spans="1:17" x14ac:dyDescent="0.3">
      <c r="A23" s="7">
        <v>16</v>
      </c>
      <c r="B23" s="8" t="s">
        <v>46</v>
      </c>
      <c r="C23" s="15" t="s">
        <v>25</v>
      </c>
      <c r="D23" s="16" t="s">
        <v>34</v>
      </c>
      <c r="E23" s="10">
        <v>1</v>
      </c>
      <c r="F23" s="7"/>
      <c r="G23" s="7"/>
      <c r="H23" s="7" t="s">
        <v>28</v>
      </c>
      <c r="I23" s="19">
        <v>3.36</v>
      </c>
      <c r="J23" s="7">
        <v>17697</v>
      </c>
      <c r="K23" s="11">
        <v>1</v>
      </c>
      <c r="L23" s="12">
        <f t="shared" si="0"/>
        <v>118923.84</v>
      </c>
      <c r="M23" s="12">
        <f t="shared" si="1"/>
        <v>11892.384</v>
      </c>
      <c r="N23" s="12"/>
      <c r="O23" s="12"/>
      <c r="P23" s="12"/>
      <c r="Q23" s="13">
        <f t="shared" si="2"/>
        <v>130816.224</v>
      </c>
    </row>
    <row r="24" spans="1:17" x14ac:dyDescent="0.3">
      <c r="A24" s="7">
        <v>17</v>
      </c>
      <c r="B24" s="8" t="s">
        <v>47</v>
      </c>
      <c r="C24" s="15" t="s">
        <v>25</v>
      </c>
      <c r="D24" s="8" t="s">
        <v>26</v>
      </c>
      <c r="E24" s="10">
        <v>17</v>
      </c>
      <c r="F24" s="7"/>
      <c r="G24" s="7"/>
      <c r="H24" s="7" t="s">
        <v>28</v>
      </c>
      <c r="I24" s="7">
        <v>3.65</v>
      </c>
      <c r="J24" s="7">
        <v>17697</v>
      </c>
      <c r="K24" s="11">
        <v>1</v>
      </c>
      <c r="L24" s="12">
        <f t="shared" si="0"/>
        <v>129188.09999999999</v>
      </c>
      <c r="M24" s="12">
        <f t="shared" si="1"/>
        <v>12918.81</v>
      </c>
      <c r="N24" s="12"/>
      <c r="O24" s="12"/>
      <c r="P24" s="12"/>
      <c r="Q24" s="13">
        <f t="shared" si="2"/>
        <v>142106.91</v>
      </c>
    </row>
    <row r="25" spans="1:17" x14ac:dyDescent="0.3">
      <c r="A25" s="7">
        <v>18</v>
      </c>
      <c r="B25" s="36" t="s">
        <v>48</v>
      </c>
      <c r="C25" s="17" t="s">
        <v>25</v>
      </c>
      <c r="D25" s="16" t="s">
        <v>23</v>
      </c>
      <c r="E25" s="35">
        <v>4</v>
      </c>
      <c r="F25" s="7"/>
      <c r="G25" s="7"/>
      <c r="H25" s="7" t="s">
        <v>40</v>
      </c>
      <c r="I25" s="7">
        <v>3.71</v>
      </c>
      <c r="J25" s="7">
        <v>17697</v>
      </c>
      <c r="K25" s="11">
        <v>1</v>
      </c>
      <c r="L25" s="12">
        <f t="shared" si="0"/>
        <v>131311.74</v>
      </c>
      <c r="M25" s="12">
        <f t="shared" si="1"/>
        <v>13131.173999999999</v>
      </c>
      <c r="N25" s="12"/>
      <c r="O25" s="12"/>
      <c r="P25" s="12"/>
      <c r="Q25" s="13">
        <f t="shared" si="2"/>
        <v>144442.91399999999</v>
      </c>
    </row>
    <row r="26" spans="1:17" x14ac:dyDescent="0.3">
      <c r="A26" s="7">
        <v>19</v>
      </c>
      <c r="B26" s="8" t="s">
        <v>49</v>
      </c>
      <c r="C26" s="18" t="s">
        <v>25</v>
      </c>
      <c r="D26" s="16" t="s">
        <v>26</v>
      </c>
      <c r="E26" s="10">
        <v>3</v>
      </c>
      <c r="F26" s="7"/>
      <c r="G26" s="7"/>
      <c r="H26" s="7" t="s">
        <v>28</v>
      </c>
      <c r="I26" s="19">
        <v>3.45</v>
      </c>
      <c r="J26" s="7">
        <v>17697</v>
      </c>
      <c r="K26" s="11">
        <v>1</v>
      </c>
      <c r="L26" s="12">
        <f t="shared" si="0"/>
        <v>122109.3</v>
      </c>
      <c r="M26" s="12">
        <f t="shared" si="1"/>
        <v>12210.93</v>
      </c>
      <c r="N26" s="12"/>
      <c r="O26" s="12"/>
      <c r="P26" s="12"/>
      <c r="Q26" s="13">
        <f t="shared" si="2"/>
        <v>134320.23000000001</v>
      </c>
    </row>
    <row r="27" spans="1:17" x14ac:dyDescent="0.3">
      <c r="A27" s="7">
        <v>20</v>
      </c>
      <c r="B27" s="21" t="s">
        <v>50</v>
      </c>
      <c r="C27" s="18" t="s">
        <v>51</v>
      </c>
      <c r="D27" s="8" t="s">
        <v>26</v>
      </c>
      <c r="E27" s="10"/>
      <c r="F27" s="7" t="s">
        <v>30</v>
      </c>
      <c r="G27" s="7"/>
      <c r="H27" s="7" t="s">
        <v>28</v>
      </c>
      <c r="I27" s="7"/>
      <c r="J27" s="7">
        <v>17697</v>
      </c>
      <c r="K27" s="11">
        <v>1</v>
      </c>
      <c r="L27" s="12">
        <f t="shared" si="0"/>
        <v>0</v>
      </c>
      <c r="M27" s="12">
        <f>L27*0.1</f>
        <v>0</v>
      </c>
      <c r="N27" s="12"/>
      <c r="O27" s="12"/>
      <c r="P27" s="12"/>
      <c r="Q27" s="13">
        <f>L27+M27+N27+O27+P27</f>
        <v>0</v>
      </c>
    </row>
    <row r="28" spans="1:17" x14ac:dyDescent="0.3">
      <c r="A28" s="7">
        <v>21</v>
      </c>
      <c r="B28" s="21" t="s">
        <v>52</v>
      </c>
      <c r="C28" s="18" t="s">
        <v>51</v>
      </c>
      <c r="D28" s="8" t="s">
        <v>23</v>
      </c>
      <c r="E28" s="10">
        <v>6</v>
      </c>
      <c r="F28" s="7"/>
      <c r="G28" s="7"/>
      <c r="H28" s="7" t="s">
        <v>40</v>
      </c>
      <c r="I28" s="7">
        <v>3.78</v>
      </c>
      <c r="J28" s="7">
        <v>17697</v>
      </c>
      <c r="K28" s="11">
        <v>1</v>
      </c>
      <c r="L28" s="12">
        <f t="shared" si="0"/>
        <v>133789.32</v>
      </c>
      <c r="M28" s="12">
        <f t="shared" si="1"/>
        <v>13378.932000000001</v>
      </c>
      <c r="N28" s="12"/>
      <c r="O28" s="12"/>
      <c r="P28" s="12"/>
      <c r="Q28" s="13">
        <f t="shared" si="2"/>
        <v>147168.25200000001</v>
      </c>
    </row>
    <row r="29" spans="1:17" x14ac:dyDescent="0.3">
      <c r="A29" s="7">
        <v>22</v>
      </c>
      <c r="B29" s="21" t="s">
        <v>53</v>
      </c>
      <c r="C29" s="18" t="s">
        <v>25</v>
      </c>
      <c r="D29" s="16" t="s">
        <v>34</v>
      </c>
      <c r="E29" s="10">
        <v>1</v>
      </c>
      <c r="F29" s="7"/>
      <c r="G29" s="7"/>
      <c r="H29" s="7" t="s">
        <v>40</v>
      </c>
      <c r="I29" s="7">
        <v>3.36</v>
      </c>
      <c r="J29" s="7">
        <v>17697</v>
      </c>
      <c r="K29" s="11">
        <v>1</v>
      </c>
      <c r="L29" s="12">
        <f t="shared" si="0"/>
        <v>118923.84</v>
      </c>
      <c r="M29" s="12">
        <f t="shared" si="1"/>
        <v>11892.384</v>
      </c>
      <c r="N29" s="12"/>
      <c r="O29" s="12"/>
      <c r="P29" s="12"/>
      <c r="Q29" s="13">
        <f t="shared" si="2"/>
        <v>130816.224</v>
      </c>
    </row>
    <row r="30" spans="1:17" x14ac:dyDescent="0.3">
      <c r="A30" s="7">
        <v>23</v>
      </c>
      <c r="B30" s="8" t="s">
        <v>54</v>
      </c>
      <c r="C30" s="17" t="s">
        <v>55</v>
      </c>
      <c r="D30" s="8" t="s">
        <v>23</v>
      </c>
      <c r="E30" s="10">
        <v>30</v>
      </c>
      <c r="F30" s="7" t="s">
        <v>27</v>
      </c>
      <c r="G30" s="7"/>
      <c r="H30" s="7" t="s">
        <v>40</v>
      </c>
      <c r="I30" s="7">
        <v>4.5</v>
      </c>
      <c r="J30" s="7">
        <v>17697</v>
      </c>
      <c r="K30" s="11">
        <v>1</v>
      </c>
      <c r="L30" s="12">
        <f t="shared" si="0"/>
        <v>159273</v>
      </c>
      <c r="M30" s="12"/>
      <c r="N30" s="12"/>
      <c r="O30" s="12">
        <f>L30*0.3</f>
        <v>47781.9</v>
      </c>
      <c r="P30" s="12"/>
      <c r="Q30" s="13">
        <f t="shared" si="2"/>
        <v>207054.9</v>
      </c>
    </row>
    <row r="31" spans="1:17" ht="27.6" x14ac:dyDescent="0.3">
      <c r="A31" s="7">
        <v>24</v>
      </c>
      <c r="B31" s="8" t="s">
        <v>56</v>
      </c>
      <c r="C31" s="18" t="s">
        <v>57</v>
      </c>
      <c r="D31" s="8" t="s">
        <v>26</v>
      </c>
      <c r="E31" s="10">
        <v>22</v>
      </c>
      <c r="F31" s="7"/>
      <c r="G31" s="7"/>
      <c r="H31" s="7" t="s">
        <v>28</v>
      </c>
      <c r="I31" s="7"/>
      <c r="J31" s="7">
        <v>17697</v>
      </c>
      <c r="K31" s="11">
        <v>1</v>
      </c>
      <c r="L31" s="12">
        <f t="shared" si="0"/>
        <v>0</v>
      </c>
      <c r="M31" s="12">
        <f t="shared" si="1"/>
        <v>0</v>
      </c>
      <c r="N31" s="12"/>
      <c r="O31" s="12"/>
      <c r="P31" s="12"/>
      <c r="Q31" s="13">
        <f t="shared" si="2"/>
        <v>0</v>
      </c>
    </row>
    <row r="32" spans="1:17" ht="27.6" x14ac:dyDescent="0.3">
      <c r="A32" s="7">
        <v>25</v>
      </c>
      <c r="B32" s="22" t="s">
        <v>58</v>
      </c>
      <c r="C32" s="18" t="s">
        <v>59</v>
      </c>
      <c r="D32" s="16" t="s">
        <v>23</v>
      </c>
      <c r="E32" s="10">
        <v>5</v>
      </c>
      <c r="F32" s="7" t="s">
        <v>27</v>
      </c>
      <c r="G32" s="7"/>
      <c r="H32" s="7" t="s">
        <v>40</v>
      </c>
      <c r="I32" s="7"/>
      <c r="J32" s="7">
        <v>17697</v>
      </c>
      <c r="K32" s="11">
        <v>1</v>
      </c>
      <c r="L32" s="12">
        <f t="shared" si="0"/>
        <v>0</v>
      </c>
      <c r="M32" s="12">
        <f t="shared" si="1"/>
        <v>0</v>
      </c>
      <c r="N32" s="12"/>
      <c r="O32" s="12">
        <f>L32*0.3</f>
        <v>0</v>
      </c>
      <c r="P32" s="12"/>
      <c r="Q32" s="13">
        <f t="shared" si="2"/>
        <v>0</v>
      </c>
    </row>
    <row r="33" spans="1:17" ht="27.6" x14ac:dyDescent="0.3">
      <c r="A33" s="7">
        <v>26</v>
      </c>
      <c r="B33" s="8" t="s">
        <v>60</v>
      </c>
      <c r="C33" s="18" t="s">
        <v>57</v>
      </c>
      <c r="D33" s="8" t="s">
        <v>26</v>
      </c>
      <c r="E33" s="10"/>
      <c r="F33" s="7" t="s">
        <v>30</v>
      </c>
      <c r="G33" s="7"/>
      <c r="H33" s="7" t="s">
        <v>28</v>
      </c>
      <c r="I33" s="7"/>
      <c r="J33" s="7">
        <v>17697</v>
      </c>
      <c r="K33" s="11">
        <v>1</v>
      </c>
      <c r="L33" s="12">
        <f t="shared" si="0"/>
        <v>0</v>
      </c>
      <c r="M33" s="12">
        <f t="shared" si="1"/>
        <v>0</v>
      </c>
      <c r="N33" s="12"/>
      <c r="O33" s="12"/>
      <c r="P33" s="12"/>
      <c r="Q33" s="13">
        <f t="shared" si="2"/>
        <v>0</v>
      </c>
    </row>
    <row r="34" spans="1:17" ht="27.6" x14ac:dyDescent="0.3">
      <c r="A34" s="7">
        <v>27</v>
      </c>
      <c r="B34" s="21" t="s">
        <v>61</v>
      </c>
      <c r="C34" s="18" t="s">
        <v>62</v>
      </c>
      <c r="D34" s="16" t="s">
        <v>23</v>
      </c>
      <c r="E34" s="10">
        <v>24</v>
      </c>
      <c r="F34" s="7"/>
      <c r="G34" s="7"/>
      <c r="H34" s="7" t="s">
        <v>40</v>
      </c>
      <c r="I34" s="7">
        <v>4.67</v>
      </c>
      <c r="J34" s="7">
        <v>17697</v>
      </c>
      <c r="K34" s="11">
        <v>1</v>
      </c>
      <c r="L34" s="12">
        <f t="shared" si="0"/>
        <v>165289.98000000001</v>
      </c>
      <c r="M34" s="12"/>
      <c r="N34" s="12"/>
      <c r="O34" s="12"/>
      <c r="P34" s="12"/>
      <c r="Q34" s="13">
        <f t="shared" si="2"/>
        <v>165289.98000000001</v>
      </c>
    </row>
    <row r="35" spans="1:17" ht="27.6" x14ac:dyDescent="0.3">
      <c r="A35" s="7">
        <v>28</v>
      </c>
      <c r="B35" s="21" t="s">
        <v>63</v>
      </c>
      <c r="C35" s="18" t="s">
        <v>64</v>
      </c>
      <c r="D35" s="16" t="s">
        <v>23</v>
      </c>
      <c r="E35" s="10">
        <v>40</v>
      </c>
      <c r="F35" s="7"/>
      <c r="G35" s="7"/>
      <c r="H35" s="7" t="s">
        <v>40</v>
      </c>
      <c r="I35" s="7">
        <v>4.7300000000000004</v>
      </c>
      <c r="J35" s="7">
        <v>17697</v>
      </c>
      <c r="K35" s="11">
        <v>1</v>
      </c>
      <c r="L35" s="12">
        <f t="shared" si="0"/>
        <v>167413.62000000002</v>
      </c>
      <c r="M35" s="12"/>
      <c r="N35" s="12"/>
      <c r="O35" s="12"/>
      <c r="P35" s="12"/>
      <c r="Q35" s="13">
        <f t="shared" si="2"/>
        <v>167413.62000000002</v>
      </c>
    </row>
    <row r="36" spans="1:17" ht="27.6" x14ac:dyDescent="0.3">
      <c r="A36" s="7">
        <v>29</v>
      </c>
      <c r="B36" s="23" t="s">
        <v>65</v>
      </c>
      <c r="C36" s="18" t="s">
        <v>66</v>
      </c>
      <c r="D36" s="16" t="s">
        <v>67</v>
      </c>
      <c r="E36" s="10">
        <v>22</v>
      </c>
      <c r="F36" s="7"/>
      <c r="G36" s="7"/>
      <c r="H36" s="7" t="s">
        <v>40</v>
      </c>
      <c r="I36" s="7">
        <v>4.67</v>
      </c>
      <c r="J36" s="7">
        <v>17697</v>
      </c>
      <c r="K36" s="11">
        <v>1</v>
      </c>
      <c r="L36" s="12">
        <f t="shared" si="0"/>
        <v>165289.98000000001</v>
      </c>
      <c r="M36" s="12"/>
      <c r="N36" s="12"/>
      <c r="O36" s="12"/>
      <c r="P36" s="12"/>
      <c r="Q36" s="13">
        <f t="shared" si="2"/>
        <v>165289.98000000001</v>
      </c>
    </row>
    <row r="37" spans="1:17" x14ac:dyDescent="0.3">
      <c r="A37" s="7">
        <v>30</v>
      </c>
      <c r="B37" s="23" t="s">
        <v>68</v>
      </c>
      <c r="C37" s="18" t="s">
        <v>69</v>
      </c>
      <c r="D37" s="16"/>
      <c r="E37" s="10"/>
      <c r="F37" s="7"/>
      <c r="G37" s="7"/>
      <c r="H37" s="19"/>
      <c r="I37" s="7"/>
      <c r="J37" s="7">
        <v>17697</v>
      </c>
      <c r="K37" s="11">
        <v>1</v>
      </c>
      <c r="L37" s="12">
        <f t="shared" si="0"/>
        <v>0</v>
      </c>
      <c r="M37" s="12">
        <f>L37*0.1</f>
        <v>0</v>
      </c>
      <c r="N37" s="12"/>
      <c r="O37" s="12"/>
      <c r="P37" s="12"/>
      <c r="Q37" s="13">
        <f>L37+M37+N37+O37+P37</f>
        <v>0</v>
      </c>
    </row>
    <row r="38" spans="1:17" x14ac:dyDescent="0.3">
      <c r="A38" s="7">
        <v>31</v>
      </c>
      <c r="B38" s="8" t="s">
        <v>70</v>
      </c>
      <c r="C38" s="24" t="s">
        <v>71</v>
      </c>
      <c r="D38" s="8" t="s">
        <v>23</v>
      </c>
      <c r="E38" s="10"/>
      <c r="F38" s="7"/>
      <c r="G38" s="7"/>
      <c r="H38" s="7"/>
      <c r="I38" s="7"/>
      <c r="J38" s="7">
        <v>17697</v>
      </c>
      <c r="K38" s="11">
        <v>1</v>
      </c>
      <c r="L38" s="12">
        <f t="shared" si="0"/>
        <v>0</v>
      </c>
      <c r="M38" s="12">
        <f t="shared" si="1"/>
        <v>0</v>
      </c>
      <c r="N38" s="12"/>
      <c r="O38" s="12"/>
      <c r="P38" s="12"/>
      <c r="Q38" s="13">
        <f t="shared" si="2"/>
        <v>0</v>
      </c>
    </row>
    <row r="39" spans="1:17" x14ac:dyDescent="0.3">
      <c r="A39" s="7">
        <v>32</v>
      </c>
      <c r="B39" s="21" t="s">
        <v>72</v>
      </c>
      <c r="C39" s="18" t="s">
        <v>73</v>
      </c>
      <c r="D39" s="16" t="s">
        <v>26</v>
      </c>
      <c r="E39" s="10"/>
      <c r="F39" s="7"/>
      <c r="G39" s="7"/>
      <c r="H39" s="7"/>
      <c r="I39" s="7"/>
      <c r="J39" s="7">
        <v>17697</v>
      </c>
      <c r="K39" s="11">
        <v>1</v>
      </c>
      <c r="L39" s="12">
        <f t="shared" si="0"/>
        <v>0</v>
      </c>
      <c r="M39" s="12">
        <f t="shared" si="1"/>
        <v>0</v>
      </c>
      <c r="N39" s="12"/>
      <c r="O39" s="12"/>
      <c r="P39" s="12"/>
      <c r="Q39" s="13">
        <f t="shared" si="2"/>
        <v>0</v>
      </c>
    </row>
    <row r="40" spans="1:17" ht="27.6" x14ac:dyDescent="0.3">
      <c r="A40" s="7">
        <v>33</v>
      </c>
      <c r="B40" s="8" t="s">
        <v>74</v>
      </c>
      <c r="C40" s="17" t="s">
        <v>75</v>
      </c>
      <c r="D40" s="16"/>
      <c r="E40" s="10"/>
      <c r="F40" s="7"/>
      <c r="G40" s="19"/>
      <c r="H40" s="7"/>
      <c r="I40" s="7"/>
      <c r="J40" s="7">
        <v>17697</v>
      </c>
      <c r="K40" s="11">
        <v>1</v>
      </c>
      <c r="L40" s="12">
        <f t="shared" si="0"/>
        <v>0</v>
      </c>
      <c r="M40" s="12">
        <f t="shared" si="1"/>
        <v>0</v>
      </c>
      <c r="N40" s="12"/>
      <c r="O40" s="12"/>
      <c r="P40" s="12"/>
      <c r="Q40" s="13">
        <f t="shared" si="2"/>
        <v>0</v>
      </c>
    </row>
    <row r="41" spans="1:17" x14ac:dyDescent="0.3">
      <c r="A41" s="7">
        <v>34</v>
      </c>
      <c r="B41" s="8" t="s">
        <v>76</v>
      </c>
      <c r="C41" s="18" t="s">
        <v>77</v>
      </c>
      <c r="D41" s="16"/>
      <c r="E41" s="10"/>
      <c r="F41" s="7"/>
      <c r="G41" s="19"/>
      <c r="H41" s="7"/>
      <c r="I41" s="7"/>
      <c r="J41" s="7">
        <v>17697</v>
      </c>
      <c r="K41" s="11">
        <v>1</v>
      </c>
      <c r="L41" s="12">
        <f t="shared" si="0"/>
        <v>0</v>
      </c>
      <c r="M41" s="12">
        <f t="shared" si="1"/>
        <v>0</v>
      </c>
      <c r="N41" s="12"/>
      <c r="O41" s="12"/>
      <c r="P41" s="12"/>
      <c r="Q41" s="13">
        <f t="shared" si="2"/>
        <v>0</v>
      </c>
    </row>
    <row r="42" spans="1:17" ht="27.6" x14ac:dyDescent="0.3">
      <c r="A42" s="7">
        <v>35</v>
      </c>
      <c r="B42" s="25" t="s">
        <v>78</v>
      </c>
      <c r="C42" s="26" t="s">
        <v>79</v>
      </c>
      <c r="D42" s="8"/>
      <c r="E42" s="10"/>
      <c r="F42" s="7"/>
      <c r="G42" s="7"/>
      <c r="H42" s="7" t="s">
        <v>80</v>
      </c>
      <c r="I42" s="7"/>
      <c r="J42" s="7">
        <v>17697</v>
      </c>
      <c r="K42" s="11">
        <v>1</v>
      </c>
      <c r="L42" s="12">
        <f t="shared" si="0"/>
        <v>0</v>
      </c>
      <c r="M42" s="12">
        <f t="shared" si="1"/>
        <v>0</v>
      </c>
      <c r="N42" s="12"/>
      <c r="O42" s="12"/>
      <c r="P42" s="12"/>
      <c r="Q42" s="13">
        <f t="shared" si="2"/>
        <v>0</v>
      </c>
    </row>
    <row r="43" spans="1:17" ht="27.6" x14ac:dyDescent="0.3">
      <c r="A43" s="7">
        <v>36</v>
      </c>
      <c r="B43" s="8" t="s">
        <v>81</v>
      </c>
      <c r="C43" s="26" t="s">
        <v>79</v>
      </c>
      <c r="D43" s="16"/>
      <c r="E43" s="10"/>
      <c r="F43" s="7"/>
      <c r="G43" s="7"/>
      <c r="H43" s="7" t="s">
        <v>80</v>
      </c>
      <c r="I43" s="7"/>
      <c r="J43" s="7">
        <v>17697</v>
      </c>
      <c r="K43" s="11">
        <v>1</v>
      </c>
      <c r="L43" s="12">
        <f t="shared" si="0"/>
        <v>0</v>
      </c>
      <c r="M43" s="12">
        <f t="shared" si="1"/>
        <v>0</v>
      </c>
      <c r="N43" s="12"/>
      <c r="O43" s="12"/>
      <c r="P43" s="12"/>
      <c r="Q43" s="13">
        <f t="shared" si="2"/>
        <v>0</v>
      </c>
    </row>
    <row r="44" spans="1:17" ht="27.6" x14ac:dyDescent="0.3">
      <c r="A44" s="7">
        <v>37</v>
      </c>
      <c r="B44" s="8" t="s">
        <v>82</v>
      </c>
      <c r="C44" s="26" t="s">
        <v>79</v>
      </c>
      <c r="D44" s="8"/>
      <c r="E44" s="10"/>
      <c r="F44" s="7"/>
      <c r="G44" s="7"/>
      <c r="H44" s="7" t="s">
        <v>80</v>
      </c>
      <c r="I44" s="7"/>
      <c r="J44" s="7">
        <v>17697</v>
      </c>
      <c r="K44" s="11">
        <v>1</v>
      </c>
      <c r="L44" s="12">
        <f t="shared" si="0"/>
        <v>0</v>
      </c>
      <c r="M44" s="12">
        <f t="shared" si="1"/>
        <v>0</v>
      </c>
      <c r="N44" s="12"/>
      <c r="O44" s="12"/>
      <c r="P44" s="12"/>
      <c r="Q44" s="13">
        <f t="shared" si="2"/>
        <v>0</v>
      </c>
    </row>
    <row r="45" spans="1:17" ht="27.6" x14ac:dyDescent="0.3">
      <c r="A45" s="7">
        <v>38</v>
      </c>
      <c r="B45" s="8" t="s">
        <v>83</v>
      </c>
      <c r="C45" s="26" t="s">
        <v>79</v>
      </c>
      <c r="D45" s="16"/>
      <c r="E45" s="10"/>
      <c r="F45" s="7"/>
      <c r="G45" s="7"/>
      <c r="H45" s="7" t="s">
        <v>80</v>
      </c>
      <c r="I45" s="7"/>
      <c r="J45" s="7">
        <v>17697</v>
      </c>
      <c r="K45" s="11">
        <v>1</v>
      </c>
      <c r="L45" s="12">
        <f t="shared" si="0"/>
        <v>0</v>
      </c>
      <c r="M45" s="12">
        <f t="shared" si="1"/>
        <v>0</v>
      </c>
      <c r="N45" s="12"/>
      <c r="O45" s="12"/>
      <c r="P45" s="12"/>
      <c r="Q45" s="13">
        <f t="shared" si="2"/>
        <v>0</v>
      </c>
    </row>
    <row r="46" spans="1:17" ht="27.6" x14ac:dyDescent="0.3">
      <c r="A46" s="7">
        <v>39</v>
      </c>
      <c r="B46" s="8" t="s">
        <v>84</v>
      </c>
      <c r="C46" s="26" t="s">
        <v>79</v>
      </c>
      <c r="D46" s="16"/>
      <c r="E46" s="10"/>
      <c r="F46" s="7"/>
      <c r="G46" s="7"/>
      <c r="H46" s="7" t="s">
        <v>80</v>
      </c>
      <c r="I46" s="7"/>
      <c r="J46" s="7">
        <v>17697</v>
      </c>
      <c r="K46" s="11">
        <v>1</v>
      </c>
      <c r="L46" s="12">
        <f t="shared" si="0"/>
        <v>0</v>
      </c>
      <c r="M46" s="12">
        <f t="shared" si="1"/>
        <v>0</v>
      </c>
      <c r="N46" s="12"/>
      <c r="O46" s="12"/>
      <c r="P46" s="12"/>
      <c r="Q46" s="13">
        <f t="shared" si="2"/>
        <v>0</v>
      </c>
    </row>
    <row r="47" spans="1:17" ht="27.6" x14ac:dyDescent="0.3">
      <c r="A47" s="7">
        <v>40</v>
      </c>
      <c r="B47" s="14" t="s">
        <v>85</v>
      </c>
      <c r="C47" s="26" t="s">
        <v>79</v>
      </c>
      <c r="D47" s="8"/>
      <c r="E47" s="10"/>
      <c r="F47" s="7"/>
      <c r="G47" s="7"/>
      <c r="H47" s="7" t="s">
        <v>80</v>
      </c>
      <c r="I47" s="7"/>
      <c r="J47" s="7">
        <v>17697</v>
      </c>
      <c r="K47" s="11">
        <v>1</v>
      </c>
      <c r="L47" s="12">
        <f t="shared" si="0"/>
        <v>0</v>
      </c>
      <c r="M47" s="12">
        <f t="shared" si="1"/>
        <v>0</v>
      </c>
      <c r="N47" s="12"/>
      <c r="O47" s="12"/>
      <c r="P47" s="12"/>
      <c r="Q47" s="13">
        <f t="shared" si="2"/>
        <v>0</v>
      </c>
    </row>
    <row r="48" spans="1:17" ht="27.6" x14ac:dyDescent="0.3">
      <c r="A48" s="7">
        <v>41</v>
      </c>
      <c r="B48" s="8" t="s">
        <v>86</v>
      </c>
      <c r="C48" s="26" t="s">
        <v>79</v>
      </c>
      <c r="D48" s="16"/>
      <c r="E48" s="10"/>
      <c r="F48" s="7"/>
      <c r="G48" s="7"/>
      <c r="H48" s="7" t="s">
        <v>80</v>
      </c>
      <c r="I48" s="7"/>
      <c r="J48" s="7">
        <v>17697</v>
      </c>
      <c r="K48" s="11">
        <v>1</v>
      </c>
      <c r="L48" s="12">
        <f t="shared" si="0"/>
        <v>0</v>
      </c>
      <c r="M48" s="12">
        <f t="shared" si="1"/>
        <v>0</v>
      </c>
      <c r="N48" s="12"/>
      <c r="O48" s="12"/>
      <c r="P48" s="12"/>
      <c r="Q48" s="13">
        <f t="shared" si="2"/>
        <v>0</v>
      </c>
    </row>
    <row r="49" spans="1:17" ht="27.6" x14ac:dyDescent="0.3">
      <c r="A49" s="7">
        <v>42</v>
      </c>
      <c r="B49" s="8" t="s">
        <v>87</v>
      </c>
      <c r="C49" s="26" t="s">
        <v>79</v>
      </c>
      <c r="D49" s="16"/>
      <c r="E49" s="10"/>
      <c r="F49" s="7"/>
      <c r="G49" s="7"/>
      <c r="H49" s="7" t="s">
        <v>80</v>
      </c>
      <c r="I49" s="7"/>
      <c r="J49" s="7">
        <v>17697</v>
      </c>
      <c r="K49" s="11">
        <v>1</v>
      </c>
      <c r="L49" s="12">
        <f t="shared" si="0"/>
        <v>0</v>
      </c>
      <c r="M49" s="12">
        <f t="shared" si="1"/>
        <v>0</v>
      </c>
      <c r="N49" s="12"/>
      <c r="O49" s="12"/>
      <c r="P49" s="12"/>
      <c r="Q49" s="13">
        <f t="shared" si="2"/>
        <v>0</v>
      </c>
    </row>
    <row r="50" spans="1:17" ht="27.6" x14ac:dyDescent="0.3">
      <c r="A50" s="7">
        <v>43</v>
      </c>
      <c r="B50" s="8" t="s">
        <v>88</v>
      </c>
      <c r="C50" s="26" t="s">
        <v>79</v>
      </c>
      <c r="D50" s="16"/>
      <c r="E50" s="10"/>
      <c r="F50" s="7"/>
      <c r="G50" s="7"/>
      <c r="H50" s="7" t="s">
        <v>80</v>
      </c>
      <c r="I50" s="7"/>
      <c r="J50" s="7">
        <v>17697</v>
      </c>
      <c r="K50" s="11">
        <v>1</v>
      </c>
      <c r="L50" s="12">
        <f t="shared" si="0"/>
        <v>0</v>
      </c>
      <c r="M50" s="12">
        <f t="shared" si="1"/>
        <v>0</v>
      </c>
      <c r="N50" s="12"/>
      <c r="O50" s="12"/>
      <c r="P50" s="12"/>
      <c r="Q50" s="13">
        <f t="shared" si="2"/>
        <v>0</v>
      </c>
    </row>
    <row r="51" spans="1:17" ht="27.6" x14ac:dyDescent="0.3">
      <c r="A51" s="7">
        <v>44</v>
      </c>
      <c r="B51" s="8" t="s">
        <v>89</v>
      </c>
      <c r="C51" s="26" t="s">
        <v>79</v>
      </c>
      <c r="D51" s="16"/>
      <c r="E51" s="10"/>
      <c r="F51" s="7"/>
      <c r="G51" s="7"/>
      <c r="H51" s="7" t="s">
        <v>80</v>
      </c>
      <c r="I51" s="7"/>
      <c r="J51" s="7">
        <v>17697</v>
      </c>
      <c r="K51" s="11">
        <v>1</v>
      </c>
      <c r="L51" s="12">
        <f t="shared" si="0"/>
        <v>0</v>
      </c>
      <c r="M51" s="12">
        <f t="shared" si="1"/>
        <v>0</v>
      </c>
      <c r="N51" s="12"/>
      <c r="O51" s="12"/>
      <c r="P51" s="12"/>
      <c r="Q51" s="13">
        <f t="shared" si="2"/>
        <v>0</v>
      </c>
    </row>
    <row r="52" spans="1:17" ht="27.6" x14ac:dyDescent="0.3">
      <c r="A52" s="7">
        <v>45</v>
      </c>
      <c r="B52" s="8" t="s">
        <v>90</v>
      </c>
      <c r="C52" s="26" t="s">
        <v>79</v>
      </c>
      <c r="D52" s="16"/>
      <c r="E52" s="10"/>
      <c r="F52" s="7"/>
      <c r="G52" s="7"/>
      <c r="H52" s="7" t="s">
        <v>80</v>
      </c>
      <c r="I52" s="7"/>
      <c r="J52" s="7">
        <v>17697</v>
      </c>
      <c r="K52" s="11">
        <v>1</v>
      </c>
      <c r="L52" s="12">
        <f t="shared" si="0"/>
        <v>0</v>
      </c>
      <c r="M52" s="12">
        <f t="shared" si="1"/>
        <v>0</v>
      </c>
      <c r="N52" s="12"/>
      <c r="O52" s="12"/>
      <c r="P52" s="12"/>
      <c r="Q52" s="13">
        <f t="shared" si="2"/>
        <v>0</v>
      </c>
    </row>
    <row r="53" spans="1:17" ht="27.6" x14ac:dyDescent="0.3">
      <c r="A53" s="7">
        <v>46</v>
      </c>
      <c r="B53" s="8" t="s">
        <v>91</v>
      </c>
      <c r="C53" s="26" t="s">
        <v>79</v>
      </c>
      <c r="D53" s="16"/>
      <c r="E53" s="10"/>
      <c r="F53" s="7"/>
      <c r="G53" s="7"/>
      <c r="H53" s="7" t="s">
        <v>80</v>
      </c>
      <c r="I53" s="7"/>
      <c r="J53" s="7">
        <v>17697</v>
      </c>
      <c r="K53" s="11">
        <v>1</v>
      </c>
      <c r="L53" s="12">
        <f t="shared" si="0"/>
        <v>0</v>
      </c>
      <c r="M53" s="12">
        <f t="shared" si="1"/>
        <v>0</v>
      </c>
      <c r="N53" s="12"/>
      <c r="O53" s="12"/>
      <c r="P53" s="12"/>
      <c r="Q53" s="13">
        <f t="shared" si="2"/>
        <v>0</v>
      </c>
    </row>
    <row r="54" spans="1:17" ht="27.6" x14ac:dyDescent="0.3">
      <c r="A54" s="7">
        <v>47</v>
      </c>
      <c r="B54" s="8" t="s">
        <v>92</v>
      </c>
      <c r="C54" s="26" t="s">
        <v>79</v>
      </c>
      <c r="D54" s="16"/>
      <c r="E54" s="10"/>
      <c r="F54" s="7"/>
      <c r="G54" s="7"/>
      <c r="H54" s="7" t="s">
        <v>80</v>
      </c>
      <c r="I54" s="7"/>
      <c r="J54" s="7">
        <v>17697</v>
      </c>
      <c r="K54" s="11">
        <v>1</v>
      </c>
      <c r="L54" s="12">
        <f t="shared" si="0"/>
        <v>0</v>
      </c>
      <c r="M54" s="12">
        <f t="shared" si="1"/>
        <v>0</v>
      </c>
      <c r="N54" s="12"/>
      <c r="O54" s="12"/>
      <c r="P54" s="12"/>
      <c r="Q54" s="13">
        <f t="shared" si="2"/>
        <v>0</v>
      </c>
    </row>
    <row r="55" spans="1:17" ht="27.6" x14ac:dyDescent="0.3">
      <c r="A55" s="7">
        <v>48</v>
      </c>
      <c r="B55" s="8" t="s">
        <v>93</v>
      </c>
      <c r="C55" s="26" t="s">
        <v>94</v>
      </c>
      <c r="D55" s="16"/>
      <c r="E55" s="10"/>
      <c r="F55" s="7"/>
      <c r="G55" s="7"/>
      <c r="H55" s="7"/>
      <c r="I55" s="7"/>
      <c r="J55" s="7">
        <v>17697</v>
      </c>
      <c r="K55" s="11">
        <v>1</v>
      </c>
      <c r="L55" s="12">
        <f t="shared" si="0"/>
        <v>0</v>
      </c>
      <c r="M55" s="12">
        <f t="shared" si="1"/>
        <v>0</v>
      </c>
      <c r="N55" s="12"/>
      <c r="O55" s="12"/>
      <c r="P55" s="12"/>
      <c r="Q55" s="13">
        <f t="shared" si="2"/>
        <v>0</v>
      </c>
    </row>
    <row r="56" spans="1:17" ht="27.6" x14ac:dyDescent="0.3">
      <c r="A56" s="7">
        <v>49</v>
      </c>
      <c r="B56" s="8" t="s">
        <v>95</v>
      </c>
      <c r="C56" s="26" t="s">
        <v>96</v>
      </c>
      <c r="D56" s="16"/>
      <c r="E56" s="10"/>
      <c r="F56" s="7"/>
      <c r="G56" s="7"/>
      <c r="H56" s="7"/>
      <c r="I56" s="7"/>
      <c r="J56" s="7">
        <v>17697</v>
      </c>
      <c r="K56" s="11">
        <v>1</v>
      </c>
      <c r="L56" s="12">
        <f t="shared" si="0"/>
        <v>0</v>
      </c>
      <c r="M56" s="12">
        <f t="shared" si="1"/>
        <v>0</v>
      </c>
      <c r="N56" s="12"/>
      <c r="O56" s="12"/>
      <c r="P56" s="12"/>
      <c r="Q56" s="13">
        <f t="shared" si="2"/>
        <v>0</v>
      </c>
    </row>
    <row r="57" spans="1:17" x14ac:dyDescent="0.3">
      <c r="A57" s="7">
        <v>50</v>
      </c>
      <c r="B57" s="8" t="s">
        <v>97</v>
      </c>
      <c r="C57" s="26" t="s">
        <v>25</v>
      </c>
      <c r="D57" s="16"/>
      <c r="E57" s="10"/>
      <c r="F57" s="7"/>
      <c r="G57" s="7"/>
      <c r="H57" s="7"/>
      <c r="I57" s="7"/>
      <c r="J57" s="7">
        <v>17697</v>
      </c>
      <c r="K57" s="11">
        <v>1</v>
      </c>
      <c r="L57" s="12">
        <f t="shared" si="0"/>
        <v>0</v>
      </c>
      <c r="M57" s="12">
        <f t="shared" si="1"/>
        <v>0</v>
      </c>
      <c r="N57" s="12"/>
      <c r="O57" s="12"/>
      <c r="P57" s="12"/>
      <c r="Q57" s="13">
        <f t="shared" si="2"/>
        <v>0</v>
      </c>
    </row>
    <row r="58" spans="1:17" x14ac:dyDescent="0.3">
      <c r="A58" s="7">
        <v>51</v>
      </c>
      <c r="B58" s="8" t="s">
        <v>98</v>
      </c>
      <c r="C58" s="26" t="s">
        <v>96</v>
      </c>
      <c r="D58" s="16"/>
      <c r="E58" s="10"/>
      <c r="F58" s="7"/>
      <c r="G58" s="7"/>
      <c r="H58" s="7"/>
      <c r="I58" s="7"/>
      <c r="J58" s="7">
        <v>17697</v>
      </c>
      <c r="K58" s="11">
        <v>2</v>
      </c>
      <c r="L58" s="12">
        <f t="shared" si="0"/>
        <v>0</v>
      </c>
      <c r="M58" s="12">
        <f t="shared" si="1"/>
        <v>0</v>
      </c>
      <c r="N58" s="12"/>
      <c r="O58" s="12"/>
      <c r="P58" s="12"/>
      <c r="Q58" s="13">
        <f t="shared" si="2"/>
        <v>0</v>
      </c>
    </row>
    <row r="59" spans="1:17" x14ac:dyDescent="0.3">
      <c r="A59" s="7">
        <v>52</v>
      </c>
      <c r="B59" s="8" t="s">
        <v>97</v>
      </c>
      <c r="C59" s="26"/>
      <c r="D59" s="16"/>
      <c r="E59" s="10"/>
      <c r="F59" s="7"/>
      <c r="G59" s="7"/>
      <c r="H59" s="7"/>
      <c r="I59" s="7"/>
      <c r="J59" s="7">
        <v>17697</v>
      </c>
      <c r="K59" s="11">
        <v>1</v>
      </c>
      <c r="L59" s="12">
        <f t="shared" si="0"/>
        <v>0</v>
      </c>
      <c r="M59" s="12">
        <f t="shared" si="1"/>
        <v>0</v>
      </c>
      <c r="N59" s="12"/>
      <c r="O59" s="12"/>
      <c r="P59" s="12"/>
      <c r="Q59" s="13">
        <f t="shared" si="2"/>
        <v>0</v>
      </c>
    </row>
    <row r="60" spans="1:17" x14ac:dyDescent="0.3">
      <c r="A60" s="7">
        <v>53</v>
      </c>
      <c r="B60" s="8" t="s">
        <v>98</v>
      </c>
      <c r="C60" s="26"/>
      <c r="D60" s="16"/>
      <c r="E60" s="10"/>
      <c r="F60" s="7"/>
      <c r="G60" s="7"/>
      <c r="H60" s="7"/>
      <c r="I60" s="7"/>
      <c r="J60" s="7">
        <v>17697</v>
      </c>
      <c r="K60" s="11">
        <v>1</v>
      </c>
      <c r="L60" s="12">
        <f t="shared" si="0"/>
        <v>0</v>
      </c>
      <c r="M60" s="12">
        <f t="shared" si="1"/>
        <v>0</v>
      </c>
      <c r="N60" s="12"/>
      <c r="O60" s="12"/>
      <c r="P60" s="12"/>
      <c r="Q60" s="13">
        <f t="shared" si="2"/>
        <v>0</v>
      </c>
    </row>
    <row r="61" spans="1:17" x14ac:dyDescent="0.3">
      <c r="A61" s="7">
        <v>54</v>
      </c>
      <c r="B61" s="8"/>
      <c r="C61" s="26"/>
      <c r="D61" s="16"/>
      <c r="E61" s="10"/>
      <c r="F61" s="7"/>
      <c r="G61" s="7"/>
      <c r="H61" s="7"/>
      <c r="I61" s="7"/>
      <c r="J61" s="7"/>
      <c r="K61" s="11"/>
      <c r="L61" s="12">
        <f t="shared" si="0"/>
        <v>0</v>
      </c>
      <c r="M61" s="12"/>
      <c r="N61" s="12"/>
      <c r="O61" s="12"/>
      <c r="P61" s="12"/>
      <c r="Q61" s="13"/>
    </row>
    <row r="62" spans="1:17" x14ac:dyDescent="0.3">
      <c r="A62" s="7">
        <v>55</v>
      </c>
      <c r="B62" s="8"/>
      <c r="C62" s="26"/>
      <c r="D62" s="16"/>
      <c r="E62" s="10"/>
      <c r="F62" s="7"/>
      <c r="G62" s="7"/>
      <c r="H62" s="7"/>
      <c r="I62" s="7"/>
      <c r="J62" s="7"/>
      <c r="K62" s="11"/>
      <c r="L62" s="12">
        <f t="shared" si="0"/>
        <v>0</v>
      </c>
      <c r="M62" s="12"/>
      <c r="N62" s="12"/>
      <c r="O62" s="12"/>
      <c r="P62" s="12"/>
      <c r="Q62" s="13"/>
    </row>
    <row r="63" spans="1:17" x14ac:dyDescent="0.3">
      <c r="A63" s="7"/>
      <c r="B63" s="27"/>
      <c r="C63" s="28"/>
      <c r="D63" s="28"/>
      <c r="E63" s="28"/>
      <c r="F63" s="28"/>
      <c r="G63" s="28"/>
      <c r="H63" s="28"/>
      <c r="I63" s="28"/>
      <c r="J63" s="7"/>
      <c r="K63" s="29">
        <f t="shared" ref="K63:Q63" si="3">SUM(K33:K61)</f>
        <v>29</v>
      </c>
      <c r="L63" s="29">
        <f t="shared" si="3"/>
        <v>497993.58000000007</v>
      </c>
      <c r="M63" s="29">
        <f t="shared" si="3"/>
        <v>0</v>
      </c>
      <c r="N63" s="29">
        <f t="shared" si="3"/>
        <v>0</v>
      </c>
      <c r="O63" s="29">
        <f t="shared" si="3"/>
        <v>0</v>
      </c>
      <c r="P63" s="29">
        <f t="shared" si="3"/>
        <v>0</v>
      </c>
      <c r="Q63" s="29">
        <f t="shared" si="3"/>
        <v>497993.58000000007</v>
      </c>
    </row>
  </sheetData>
  <autoFilter ref="A1:Q63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</autoFilter>
  <mergeCells count="19">
    <mergeCell ref="A3:Q3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Q5:Q6"/>
    <mergeCell ref="L5:L6"/>
    <mergeCell ref="M5:M6"/>
    <mergeCell ref="A7:K7"/>
    <mergeCell ref="H5:H6"/>
    <mergeCell ref="I5:I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opLeftCell="A34" workbookViewId="0">
      <selection activeCell="C4" sqref="C4"/>
    </sheetView>
  </sheetViews>
  <sheetFormatPr defaultRowHeight="14.4" x14ac:dyDescent="0.3"/>
  <cols>
    <col min="1" max="1" width="5.77734375" style="54" customWidth="1"/>
    <col min="2" max="2" width="23.88671875" style="55" customWidth="1"/>
    <col min="3" max="3" width="14.21875" style="55" customWidth="1"/>
    <col min="4" max="4" width="13.5546875" style="55" customWidth="1"/>
    <col min="5" max="6" width="6.77734375" style="60" customWidth="1"/>
    <col min="7" max="7" width="8.21875" style="60" customWidth="1"/>
    <col min="8" max="8" width="6.77734375" style="60" customWidth="1"/>
    <col min="9" max="10" width="6.77734375" style="54" customWidth="1"/>
    <col min="11" max="16" width="12.77734375" style="56" customWidth="1"/>
  </cols>
  <sheetData>
    <row r="1" spans="1:16" ht="61.8" customHeight="1" x14ac:dyDescent="0.3">
      <c r="A1" s="84" t="s">
        <v>100</v>
      </c>
      <c r="B1" s="84"/>
      <c r="C1" s="84"/>
      <c r="D1" s="37"/>
      <c r="E1" s="37"/>
      <c r="F1" s="37"/>
      <c r="G1" s="37"/>
      <c r="H1" s="37"/>
      <c r="I1" s="37"/>
      <c r="J1" s="82" t="s">
        <v>99</v>
      </c>
      <c r="K1" s="82"/>
      <c r="L1" s="82"/>
      <c r="M1" s="82"/>
      <c r="N1" s="38"/>
      <c r="O1" s="38"/>
      <c r="P1" s="38"/>
    </row>
    <row r="2" spans="1:16" ht="12" customHeight="1" x14ac:dyDescent="0.3">
      <c r="A2" s="37"/>
      <c r="B2" s="39"/>
      <c r="C2" s="39"/>
      <c r="D2" s="37"/>
      <c r="E2" s="37"/>
      <c r="F2" s="37"/>
      <c r="G2" s="37"/>
      <c r="H2" s="40"/>
      <c r="I2" s="40"/>
      <c r="J2" s="40"/>
      <c r="K2" s="38"/>
      <c r="L2" s="38"/>
      <c r="M2" s="38"/>
      <c r="N2" s="38"/>
      <c r="O2" s="38"/>
      <c r="P2" s="38"/>
    </row>
    <row r="3" spans="1:16" ht="40.799999999999997" customHeight="1" x14ac:dyDescent="0.3">
      <c r="A3" s="87" t="s">
        <v>151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3"/>
      <c r="L4" s="43"/>
      <c r="M4" s="43"/>
      <c r="N4" s="43"/>
      <c r="O4" s="43"/>
      <c r="P4" s="43"/>
    </row>
    <row r="5" spans="1:16" ht="16.05" customHeight="1" x14ac:dyDescent="0.3">
      <c r="A5" s="89" t="s">
        <v>4</v>
      </c>
      <c r="B5" s="90" t="s">
        <v>6</v>
      </c>
      <c r="C5" s="90" t="s">
        <v>103</v>
      </c>
      <c r="D5" s="85" t="s">
        <v>104</v>
      </c>
      <c r="E5" s="85" t="s">
        <v>105</v>
      </c>
      <c r="F5" s="85" t="s">
        <v>106</v>
      </c>
      <c r="G5" s="85" t="s">
        <v>107</v>
      </c>
      <c r="H5" s="85" t="s">
        <v>108</v>
      </c>
      <c r="I5" s="86" t="s">
        <v>12</v>
      </c>
      <c r="J5" s="86" t="s">
        <v>13</v>
      </c>
      <c r="K5" s="83" t="s">
        <v>109</v>
      </c>
      <c r="L5" s="83" t="s">
        <v>110</v>
      </c>
      <c r="M5" s="83" t="s">
        <v>111</v>
      </c>
      <c r="N5" s="83" t="s">
        <v>147</v>
      </c>
      <c r="O5" s="83" t="s">
        <v>112</v>
      </c>
      <c r="P5" s="91" t="s">
        <v>113</v>
      </c>
    </row>
    <row r="6" spans="1:16" ht="112.8" customHeight="1" x14ac:dyDescent="0.3">
      <c r="A6" s="89"/>
      <c r="B6" s="90"/>
      <c r="C6" s="90"/>
      <c r="D6" s="85"/>
      <c r="E6" s="85"/>
      <c r="F6" s="85"/>
      <c r="G6" s="85"/>
      <c r="H6" s="85"/>
      <c r="I6" s="86"/>
      <c r="J6" s="86"/>
      <c r="K6" s="83"/>
      <c r="L6" s="83"/>
      <c r="M6" s="83"/>
      <c r="N6" s="83"/>
      <c r="O6" s="83"/>
      <c r="P6" s="91"/>
    </row>
    <row r="7" spans="1:16" ht="16.05" customHeight="1" x14ac:dyDescent="0.3">
      <c r="A7" s="44">
        <v>1</v>
      </c>
      <c r="B7" s="45" t="s">
        <v>101</v>
      </c>
      <c r="C7" s="45" t="s">
        <v>102</v>
      </c>
      <c r="D7" s="45"/>
      <c r="E7" s="57">
        <v>25</v>
      </c>
      <c r="F7" s="57">
        <v>2</v>
      </c>
      <c r="G7" s="57" t="s">
        <v>114</v>
      </c>
      <c r="H7" s="58" t="s">
        <v>135</v>
      </c>
      <c r="I7" s="46">
        <v>5.91</v>
      </c>
      <c r="J7" s="46">
        <v>17697</v>
      </c>
      <c r="K7" s="47">
        <f>J7*I7*2.3*F7</f>
        <v>481110.64199999999</v>
      </c>
      <c r="L7" s="47"/>
      <c r="M7" s="47"/>
      <c r="N7" s="47"/>
      <c r="O7" s="47"/>
      <c r="P7" s="48">
        <f>SUM(K7:O7)</f>
        <v>481110.64199999999</v>
      </c>
    </row>
    <row r="8" spans="1:16" ht="16.05" customHeight="1" x14ac:dyDescent="0.3">
      <c r="A8" s="44">
        <v>2</v>
      </c>
      <c r="B8" s="45"/>
      <c r="C8" s="45"/>
      <c r="D8" s="45"/>
      <c r="E8" s="57"/>
      <c r="F8" s="57"/>
      <c r="G8" s="57"/>
      <c r="H8" s="58"/>
      <c r="I8" s="46"/>
      <c r="J8" s="46">
        <v>17697</v>
      </c>
      <c r="K8" s="47">
        <f>J8*I8*2.3</f>
        <v>0</v>
      </c>
      <c r="L8" s="47">
        <f>K8*0.1</f>
        <v>0</v>
      </c>
      <c r="M8" s="47"/>
      <c r="N8" s="47"/>
      <c r="O8" s="47"/>
      <c r="P8" s="48">
        <f>SUM(K8:O8)</f>
        <v>0</v>
      </c>
    </row>
    <row r="9" spans="1:16" ht="16.05" customHeight="1" x14ac:dyDescent="0.3">
      <c r="A9" s="49"/>
      <c r="B9" s="50" t="s">
        <v>140</v>
      </c>
      <c r="C9" s="50"/>
      <c r="D9" s="50"/>
      <c r="E9" s="59"/>
      <c r="F9" s="59">
        <f>SUM(F7:F8)</f>
        <v>2</v>
      </c>
      <c r="G9" s="59"/>
      <c r="H9" s="59"/>
      <c r="I9" s="51"/>
      <c r="J9" s="51"/>
      <c r="K9" s="52"/>
      <c r="L9" s="52"/>
      <c r="M9" s="52"/>
      <c r="N9" s="52"/>
      <c r="O9" s="52"/>
      <c r="P9" s="53"/>
    </row>
    <row r="10" spans="1:16" ht="16.05" customHeight="1" x14ac:dyDescent="0.3">
      <c r="A10" s="44">
        <v>3</v>
      </c>
      <c r="B10" s="45" t="s">
        <v>116</v>
      </c>
      <c r="C10" s="45" t="s">
        <v>102</v>
      </c>
      <c r="D10" s="45"/>
      <c r="E10" s="57">
        <v>24</v>
      </c>
      <c r="F10" s="57">
        <v>1</v>
      </c>
      <c r="G10" s="57" t="s">
        <v>118</v>
      </c>
      <c r="H10" s="58" t="s">
        <v>144</v>
      </c>
      <c r="I10" s="46">
        <v>4.67</v>
      </c>
      <c r="J10" s="46">
        <v>17697</v>
      </c>
      <c r="K10" s="47">
        <f t="shared" ref="K10:K12" si="0">J10*I10*2.3</f>
        <v>190083.47699999998</v>
      </c>
      <c r="L10" s="47"/>
      <c r="M10" s="47"/>
      <c r="N10" s="47"/>
      <c r="O10" s="47"/>
      <c r="P10" s="48">
        <f>SUM(K10:O10)</f>
        <v>190083.47699999998</v>
      </c>
    </row>
    <row r="11" spans="1:16" ht="16.05" customHeight="1" x14ac:dyDescent="0.3">
      <c r="A11" s="44">
        <v>4</v>
      </c>
      <c r="B11" s="45" t="s">
        <v>117</v>
      </c>
      <c r="C11" s="45" t="s">
        <v>102</v>
      </c>
      <c r="D11" s="45" t="s">
        <v>27</v>
      </c>
      <c r="E11" s="57">
        <v>35</v>
      </c>
      <c r="F11" s="57">
        <v>1</v>
      </c>
      <c r="G11" s="57" t="s">
        <v>118</v>
      </c>
      <c r="H11" s="58" t="s">
        <v>148</v>
      </c>
      <c r="I11" s="46">
        <v>5.16</v>
      </c>
      <c r="J11" s="46">
        <v>17697</v>
      </c>
      <c r="K11" s="47">
        <f t="shared" si="0"/>
        <v>210027.99599999998</v>
      </c>
      <c r="L11" s="47"/>
      <c r="M11" s="47"/>
      <c r="N11" s="47"/>
      <c r="O11" s="47">
        <f>K11*0.3</f>
        <v>63008.398799999995</v>
      </c>
      <c r="P11" s="48">
        <f t="shared" ref="P11:P12" si="1">SUM(K11:O11)</f>
        <v>273036.39480000001</v>
      </c>
    </row>
    <row r="12" spans="1:16" ht="16.05" customHeight="1" x14ac:dyDescent="0.3">
      <c r="A12" s="44">
        <v>5</v>
      </c>
      <c r="B12" s="45" t="s">
        <v>143</v>
      </c>
      <c r="C12" s="45" t="s">
        <v>102</v>
      </c>
      <c r="D12" s="45"/>
      <c r="E12" s="57">
        <v>22</v>
      </c>
      <c r="F12" s="57">
        <v>1</v>
      </c>
      <c r="G12" s="57" t="s">
        <v>118</v>
      </c>
      <c r="H12" s="58" t="s">
        <v>144</v>
      </c>
      <c r="I12" s="46">
        <v>4.67</v>
      </c>
      <c r="J12" s="46">
        <v>17697</v>
      </c>
      <c r="K12" s="47">
        <f t="shared" si="0"/>
        <v>190083.47699999998</v>
      </c>
      <c r="L12" s="47"/>
      <c r="M12" s="47"/>
      <c r="N12" s="47"/>
      <c r="O12" s="47"/>
      <c r="P12" s="48">
        <f t="shared" si="1"/>
        <v>190083.47699999998</v>
      </c>
    </row>
    <row r="13" spans="1:16" ht="16.05" customHeight="1" x14ac:dyDescent="0.3">
      <c r="A13" s="49"/>
      <c r="B13" s="50" t="s">
        <v>140</v>
      </c>
      <c r="C13" s="50"/>
      <c r="D13" s="50"/>
      <c r="E13" s="59"/>
      <c r="F13" s="59">
        <f>SUM(F10:F12)</f>
        <v>3</v>
      </c>
      <c r="G13" s="59"/>
      <c r="H13" s="59"/>
      <c r="I13" s="51"/>
      <c r="J13" s="51"/>
      <c r="K13" s="52"/>
      <c r="L13" s="52"/>
      <c r="M13" s="52"/>
      <c r="N13" s="52"/>
      <c r="O13" s="52"/>
      <c r="P13" s="53"/>
    </row>
    <row r="14" spans="1:16" ht="16.05" customHeight="1" x14ac:dyDescent="0.3">
      <c r="A14" s="44">
        <v>6</v>
      </c>
      <c r="B14" s="45" t="s">
        <v>121</v>
      </c>
      <c r="C14" s="45" t="s">
        <v>102</v>
      </c>
      <c r="D14" s="45"/>
      <c r="E14" s="57"/>
      <c r="F14" s="57"/>
      <c r="G14" s="57" t="s">
        <v>123</v>
      </c>
      <c r="H14" s="58"/>
      <c r="I14" s="46"/>
      <c r="J14" s="46">
        <v>17697</v>
      </c>
      <c r="K14" s="47">
        <f t="shared" ref="K14:K24" si="2">J14*I14*2.3</f>
        <v>0</v>
      </c>
      <c r="L14" s="47">
        <f t="shared" ref="L14:L50" si="3">K14*0.1</f>
        <v>0</v>
      </c>
      <c r="M14" s="47">
        <f t="shared" ref="M14:M15" si="4">K14*0.4</f>
        <v>0</v>
      </c>
      <c r="N14" s="47">
        <f t="shared" ref="N14:N15" si="5">K14*0.35</f>
        <v>0</v>
      </c>
      <c r="O14" s="47">
        <f t="shared" ref="O14:O24" si="6">K14*0.3</f>
        <v>0</v>
      </c>
      <c r="P14" s="48">
        <f t="shared" ref="P14" si="7">SUM(K14:O14)</f>
        <v>0</v>
      </c>
    </row>
    <row r="15" spans="1:16" ht="16.05" customHeight="1" x14ac:dyDescent="0.3">
      <c r="A15" s="44">
        <v>7</v>
      </c>
      <c r="B15" s="45" t="s">
        <v>119</v>
      </c>
      <c r="C15" s="45" t="s">
        <v>102</v>
      </c>
      <c r="D15" s="45"/>
      <c r="E15" s="57"/>
      <c r="F15" s="57"/>
      <c r="G15" s="57" t="s">
        <v>123</v>
      </c>
      <c r="H15" s="58"/>
      <c r="I15" s="46"/>
      <c r="J15" s="46">
        <v>17697</v>
      </c>
      <c r="K15" s="47">
        <f t="shared" si="2"/>
        <v>0</v>
      </c>
      <c r="L15" s="47">
        <f t="shared" si="3"/>
        <v>0</v>
      </c>
      <c r="M15" s="47">
        <f t="shared" si="4"/>
        <v>0</v>
      </c>
      <c r="N15" s="47">
        <f t="shared" si="5"/>
        <v>0</v>
      </c>
      <c r="O15" s="47">
        <f t="shared" si="6"/>
        <v>0</v>
      </c>
      <c r="P15" s="48">
        <f t="shared" ref="P15:P24" si="8">SUM(K15:O15)</f>
        <v>0</v>
      </c>
    </row>
    <row r="16" spans="1:16" ht="16.05" customHeight="1" x14ac:dyDescent="0.3">
      <c r="A16" s="44">
        <v>8</v>
      </c>
      <c r="B16" s="45" t="s">
        <v>120</v>
      </c>
      <c r="C16" s="45" t="s">
        <v>102</v>
      </c>
      <c r="D16" s="45" t="s">
        <v>27</v>
      </c>
      <c r="E16" s="57">
        <v>30</v>
      </c>
      <c r="F16" s="57">
        <v>1</v>
      </c>
      <c r="G16" s="57" t="s">
        <v>123</v>
      </c>
      <c r="H16" s="58" t="s">
        <v>148</v>
      </c>
      <c r="I16" s="46">
        <v>4.5</v>
      </c>
      <c r="J16" s="46">
        <v>17697</v>
      </c>
      <c r="K16" s="47">
        <f t="shared" si="2"/>
        <v>183163.94999999998</v>
      </c>
      <c r="L16" s="47"/>
      <c r="M16" s="47"/>
      <c r="N16" s="47"/>
      <c r="O16" s="47">
        <f t="shared" si="6"/>
        <v>54949.18499999999</v>
      </c>
      <c r="P16" s="48">
        <f t="shared" si="8"/>
        <v>238113.13499999998</v>
      </c>
    </row>
    <row r="17" spans="1:16" ht="16.05" customHeight="1" x14ac:dyDescent="0.3">
      <c r="A17" s="44">
        <v>9</v>
      </c>
      <c r="B17" s="45" t="s">
        <v>122</v>
      </c>
      <c r="C17" s="45" t="s">
        <v>102</v>
      </c>
      <c r="D17" s="45" t="s">
        <v>27</v>
      </c>
      <c r="E17" s="57">
        <v>11</v>
      </c>
      <c r="F17" s="57">
        <v>1</v>
      </c>
      <c r="G17" s="57" t="s">
        <v>123</v>
      </c>
      <c r="H17" s="58" t="s">
        <v>148</v>
      </c>
      <c r="I17" s="46">
        <v>4.21</v>
      </c>
      <c r="J17" s="46">
        <v>17697</v>
      </c>
      <c r="K17" s="47">
        <f t="shared" si="2"/>
        <v>171360.05099999998</v>
      </c>
      <c r="L17" s="47">
        <f t="shared" si="3"/>
        <v>17136.005099999998</v>
      </c>
      <c r="M17" s="47"/>
      <c r="N17" s="47"/>
      <c r="O17" s="47">
        <f t="shared" si="6"/>
        <v>51408.015299999992</v>
      </c>
      <c r="P17" s="48">
        <f t="shared" si="8"/>
        <v>239904.07139999999</v>
      </c>
    </row>
    <row r="18" spans="1:16" ht="16.05" customHeight="1" x14ac:dyDescent="0.3">
      <c r="A18" s="44"/>
      <c r="B18" s="45" t="s">
        <v>122</v>
      </c>
      <c r="C18" s="45" t="s">
        <v>102</v>
      </c>
      <c r="D18" s="45"/>
      <c r="E18" s="57">
        <v>10</v>
      </c>
      <c r="F18" s="57">
        <v>1</v>
      </c>
      <c r="G18" s="57" t="s">
        <v>123</v>
      </c>
      <c r="H18" s="58" t="s">
        <v>144</v>
      </c>
      <c r="I18" s="46">
        <v>3.94</v>
      </c>
      <c r="J18" s="46">
        <v>17697</v>
      </c>
      <c r="K18" s="47">
        <f t="shared" ref="K18:K23" si="9">J18*I18*2.3</f>
        <v>160370.21399999998</v>
      </c>
      <c r="L18" s="47">
        <f t="shared" si="3"/>
        <v>16037.021399999998</v>
      </c>
      <c r="M18" s="47"/>
      <c r="N18" s="47"/>
      <c r="O18" s="47"/>
      <c r="P18" s="48">
        <f t="shared" ref="P18:P23" si="10">SUM(K18:O18)</f>
        <v>176407.23539999998</v>
      </c>
    </row>
    <row r="19" spans="1:16" ht="16.05" customHeight="1" x14ac:dyDescent="0.3">
      <c r="A19" s="44"/>
      <c r="B19" s="45" t="s">
        <v>122</v>
      </c>
      <c r="C19" s="45" t="s">
        <v>102</v>
      </c>
      <c r="D19" s="45"/>
      <c r="E19" s="57">
        <v>9</v>
      </c>
      <c r="F19" s="57">
        <v>1</v>
      </c>
      <c r="G19" s="57" t="s">
        <v>123</v>
      </c>
      <c r="H19" s="58" t="s">
        <v>144</v>
      </c>
      <c r="I19" s="46">
        <v>3.85</v>
      </c>
      <c r="J19" s="46">
        <v>17697</v>
      </c>
      <c r="K19" s="47">
        <f t="shared" si="9"/>
        <v>156706.93499999997</v>
      </c>
      <c r="L19" s="47">
        <f t="shared" si="3"/>
        <v>15670.693499999998</v>
      </c>
      <c r="M19" s="47"/>
      <c r="N19" s="47"/>
      <c r="O19" s="47"/>
      <c r="P19" s="48">
        <f t="shared" si="10"/>
        <v>172377.62849999996</v>
      </c>
    </row>
    <row r="20" spans="1:16" ht="16.05" customHeight="1" x14ac:dyDescent="0.3">
      <c r="A20" s="44"/>
      <c r="B20" s="45" t="s">
        <v>122</v>
      </c>
      <c r="C20" s="45" t="s">
        <v>102</v>
      </c>
      <c r="D20" s="45"/>
      <c r="E20" s="57">
        <v>38</v>
      </c>
      <c r="F20" s="57">
        <v>1</v>
      </c>
      <c r="G20" s="57" t="s">
        <v>123</v>
      </c>
      <c r="H20" s="58" t="s">
        <v>144</v>
      </c>
      <c r="I20" s="46">
        <v>4.1900000000000004</v>
      </c>
      <c r="J20" s="46">
        <v>17697</v>
      </c>
      <c r="K20" s="47">
        <f t="shared" ref="K20" si="11">J20*I20*2.3</f>
        <v>170545.989</v>
      </c>
      <c r="L20" s="47">
        <f t="shared" si="3"/>
        <v>17054.598900000001</v>
      </c>
      <c r="M20" s="47"/>
      <c r="N20" s="47"/>
      <c r="O20" s="47"/>
      <c r="P20" s="48">
        <f t="shared" ref="P20" si="12">SUM(K20:O20)</f>
        <v>187600.58790000001</v>
      </c>
    </row>
    <row r="21" spans="1:16" ht="16.05" customHeight="1" x14ac:dyDescent="0.3">
      <c r="A21" s="44"/>
      <c r="B21" s="45" t="s">
        <v>122</v>
      </c>
      <c r="C21" s="45" t="s">
        <v>102</v>
      </c>
      <c r="D21" s="45"/>
      <c r="E21" s="57">
        <v>6</v>
      </c>
      <c r="F21" s="57">
        <v>1</v>
      </c>
      <c r="G21" s="57" t="s">
        <v>123</v>
      </c>
      <c r="H21" s="58" t="s">
        <v>144</v>
      </c>
      <c r="I21" s="46">
        <v>3.78</v>
      </c>
      <c r="J21" s="46">
        <v>17697</v>
      </c>
      <c r="K21" s="47">
        <f t="shared" ref="K21" si="13">J21*I21*2.3</f>
        <v>153857.71799999999</v>
      </c>
      <c r="L21" s="47">
        <f t="shared" si="3"/>
        <v>15385.7718</v>
      </c>
      <c r="M21" s="47"/>
      <c r="N21" s="47"/>
      <c r="O21" s="47"/>
      <c r="P21" s="48">
        <f t="shared" ref="P21" si="14">SUM(K21:O21)</f>
        <v>169243.48979999998</v>
      </c>
    </row>
    <row r="22" spans="1:16" ht="16.05" customHeight="1" x14ac:dyDescent="0.3">
      <c r="A22" s="44"/>
      <c r="B22" s="45" t="s">
        <v>122</v>
      </c>
      <c r="C22" s="45" t="s">
        <v>102</v>
      </c>
      <c r="D22" s="45"/>
      <c r="E22" s="57"/>
      <c r="F22" s="57"/>
      <c r="G22" s="57" t="s">
        <v>123</v>
      </c>
      <c r="H22" s="58"/>
      <c r="I22" s="46"/>
      <c r="J22" s="46">
        <v>17697</v>
      </c>
      <c r="K22" s="47">
        <f t="shared" si="9"/>
        <v>0</v>
      </c>
      <c r="L22" s="47">
        <f t="shared" si="3"/>
        <v>0</v>
      </c>
      <c r="M22" s="47">
        <f t="shared" ref="M22:M23" si="15">K22*0.4</f>
        <v>0</v>
      </c>
      <c r="N22" s="47">
        <f t="shared" ref="N22:N23" si="16">K22*0.35</f>
        <v>0</v>
      </c>
      <c r="O22" s="47">
        <f t="shared" ref="O22:O23" si="17">K22*0.3</f>
        <v>0</v>
      </c>
      <c r="P22" s="48">
        <f t="shared" si="10"/>
        <v>0</v>
      </c>
    </row>
    <row r="23" spans="1:16" ht="16.05" customHeight="1" x14ac:dyDescent="0.3">
      <c r="A23" s="44">
        <v>10</v>
      </c>
      <c r="B23" s="45" t="s">
        <v>125</v>
      </c>
      <c r="C23" s="45" t="s">
        <v>102</v>
      </c>
      <c r="D23" s="45"/>
      <c r="E23" s="57"/>
      <c r="F23" s="57"/>
      <c r="G23" s="57" t="s">
        <v>123</v>
      </c>
      <c r="H23" s="58"/>
      <c r="I23" s="46"/>
      <c r="J23" s="46">
        <v>17697</v>
      </c>
      <c r="K23" s="47">
        <f t="shared" si="9"/>
        <v>0</v>
      </c>
      <c r="L23" s="47">
        <f t="shared" si="3"/>
        <v>0</v>
      </c>
      <c r="M23" s="47">
        <f t="shared" si="15"/>
        <v>0</v>
      </c>
      <c r="N23" s="47">
        <f t="shared" si="16"/>
        <v>0</v>
      </c>
      <c r="O23" s="47">
        <f t="shared" si="17"/>
        <v>0</v>
      </c>
      <c r="P23" s="48">
        <f t="shared" si="10"/>
        <v>0</v>
      </c>
    </row>
    <row r="24" spans="1:16" ht="16.05" customHeight="1" x14ac:dyDescent="0.3">
      <c r="A24" s="44">
        <v>11</v>
      </c>
      <c r="B24" s="45" t="s">
        <v>126</v>
      </c>
      <c r="C24" s="45" t="s">
        <v>102</v>
      </c>
      <c r="D24" s="45" t="s">
        <v>27</v>
      </c>
      <c r="E24" s="57">
        <v>4</v>
      </c>
      <c r="F24" s="57">
        <v>1</v>
      </c>
      <c r="G24" s="57" t="s">
        <v>123</v>
      </c>
      <c r="H24" s="58" t="s">
        <v>148</v>
      </c>
      <c r="I24" s="46">
        <v>4.66</v>
      </c>
      <c r="J24" s="46">
        <v>17697</v>
      </c>
      <c r="K24" s="47">
        <f t="shared" si="2"/>
        <v>189676.446</v>
      </c>
      <c r="L24" s="47"/>
      <c r="M24" s="47"/>
      <c r="N24" s="47"/>
      <c r="O24" s="47">
        <f t="shared" si="6"/>
        <v>56902.933799999999</v>
      </c>
      <c r="P24" s="48">
        <f t="shared" si="8"/>
        <v>246579.3798</v>
      </c>
    </row>
    <row r="25" spans="1:16" ht="16.05" customHeight="1" x14ac:dyDescent="0.3">
      <c r="A25" s="49"/>
      <c r="B25" s="50" t="s">
        <v>140</v>
      </c>
      <c r="C25" s="50"/>
      <c r="D25" s="50"/>
      <c r="E25" s="59"/>
      <c r="F25" s="59">
        <f>SUM(F14:F24)</f>
        <v>7</v>
      </c>
      <c r="G25" s="59"/>
      <c r="H25" s="59"/>
      <c r="I25" s="51"/>
      <c r="J25" s="51"/>
      <c r="K25" s="52">
        <f t="shared" ref="K25:P25" si="18">SUM(K14:K24)</f>
        <v>1185681.3029999998</v>
      </c>
      <c r="L25" s="52">
        <f t="shared" si="18"/>
        <v>81284.090699999986</v>
      </c>
      <c r="M25" s="52">
        <f t="shared" si="18"/>
        <v>0</v>
      </c>
      <c r="N25" s="52">
        <f t="shared" si="18"/>
        <v>0</v>
      </c>
      <c r="O25" s="52">
        <f t="shared" si="18"/>
        <v>163260.13409999997</v>
      </c>
      <c r="P25" s="53">
        <f t="shared" si="18"/>
        <v>1430225.5278</v>
      </c>
    </row>
    <row r="26" spans="1:16" ht="16.05" customHeight="1" x14ac:dyDescent="0.3">
      <c r="A26" s="44">
        <v>12</v>
      </c>
      <c r="B26" s="45" t="s">
        <v>121</v>
      </c>
      <c r="C26" s="45" t="s">
        <v>124</v>
      </c>
      <c r="D26" s="45"/>
      <c r="E26" s="57">
        <v>37</v>
      </c>
      <c r="F26" s="57">
        <v>1</v>
      </c>
      <c r="G26" s="57" t="s">
        <v>127</v>
      </c>
      <c r="H26" s="58" t="s">
        <v>144</v>
      </c>
      <c r="I26" s="46">
        <v>3.73</v>
      </c>
      <c r="J26" s="46">
        <v>17697</v>
      </c>
      <c r="K26" s="47">
        <f t="shared" ref="K26:K38" si="19">J26*I26*2.3</f>
        <v>151822.56299999999</v>
      </c>
      <c r="L26" s="47">
        <f t="shared" si="3"/>
        <v>15182.256300000001</v>
      </c>
      <c r="M26" s="47"/>
      <c r="N26" s="47"/>
      <c r="O26" s="47"/>
      <c r="P26" s="48">
        <f t="shared" ref="P26:P35" si="20">SUM(K26:O26)</f>
        <v>167004.8193</v>
      </c>
    </row>
    <row r="27" spans="1:16" ht="16.05" customHeight="1" x14ac:dyDescent="0.3">
      <c r="A27" s="44">
        <v>13</v>
      </c>
      <c r="B27" s="45" t="s">
        <v>119</v>
      </c>
      <c r="C27" s="45" t="s">
        <v>124</v>
      </c>
      <c r="D27" s="45"/>
      <c r="E27" s="57"/>
      <c r="F27" s="57"/>
      <c r="G27" s="57" t="s">
        <v>127</v>
      </c>
      <c r="H27" s="58"/>
      <c r="I27" s="46"/>
      <c r="J27" s="46">
        <v>17697</v>
      </c>
      <c r="K27" s="47">
        <f t="shared" si="19"/>
        <v>0</v>
      </c>
      <c r="L27" s="47">
        <f t="shared" si="3"/>
        <v>0</v>
      </c>
      <c r="M27" s="47">
        <f t="shared" ref="M27:M38" si="21">K27*0.4</f>
        <v>0</v>
      </c>
      <c r="N27" s="47">
        <f t="shared" ref="N27:N38" si="22">K27*0.35</f>
        <v>0</v>
      </c>
      <c r="O27" s="47">
        <f t="shared" ref="O27:O38" si="23">K27*0.3</f>
        <v>0</v>
      </c>
      <c r="P27" s="48">
        <f t="shared" si="20"/>
        <v>0</v>
      </c>
    </row>
    <row r="28" spans="1:16" ht="16.05" customHeight="1" x14ac:dyDescent="0.3">
      <c r="A28" s="44">
        <v>14</v>
      </c>
      <c r="B28" s="45" t="s">
        <v>120</v>
      </c>
      <c r="C28" s="45" t="s">
        <v>124</v>
      </c>
      <c r="D28" s="45"/>
      <c r="E28" s="57"/>
      <c r="F28" s="57">
        <v>1</v>
      </c>
      <c r="G28" s="57" t="s">
        <v>127</v>
      </c>
      <c r="H28" s="58"/>
      <c r="I28" s="46"/>
      <c r="J28" s="46">
        <v>17697</v>
      </c>
      <c r="K28" s="47">
        <f t="shared" si="19"/>
        <v>0</v>
      </c>
      <c r="L28" s="47">
        <f t="shared" si="3"/>
        <v>0</v>
      </c>
      <c r="M28" s="47">
        <f t="shared" si="21"/>
        <v>0</v>
      </c>
      <c r="N28" s="47">
        <f t="shared" si="22"/>
        <v>0</v>
      </c>
      <c r="O28" s="47">
        <f t="shared" si="23"/>
        <v>0</v>
      </c>
      <c r="P28" s="48">
        <f t="shared" si="20"/>
        <v>0</v>
      </c>
    </row>
    <row r="29" spans="1:16" ht="16.05" customHeight="1" x14ac:dyDescent="0.3">
      <c r="A29" s="44">
        <v>15</v>
      </c>
      <c r="B29" s="45" t="s">
        <v>122</v>
      </c>
      <c r="C29" s="45" t="s">
        <v>124</v>
      </c>
      <c r="D29" s="45"/>
      <c r="E29" s="57">
        <v>17</v>
      </c>
      <c r="F29" s="57">
        <v>1</v>
      </c>
      <c r="G29" s="57" t="s">
        <v>127</v>
      </c>
      <c r="H29" s="58" t="s">
        <v>144</v>
      </c>
      <c r="I29" s="46">
        <v>3.65</v>
      </c>
      <c r="J29" s="46">
        <v>17697</v>
      </c>
      <c r="K29" s="47">
        <f t="shared" si="19"/>
        <v>148566.31499999997</v>
      </c>
      <c r="L29" s="47">
        <f t="shared" si="3"/>
        <v>14856.631499999998</v>
      </c>
      <c r="M29" s="47"/>
      <c r="N29" s="47"/>
      <c r="O29" s="47"/>
      <c r="P29" s="48">
        <f t="shared" si="20"/>
        <v>163422.94649999996</v>
      </c>
    </row>
    <row r="30" spans="1:16" ht="16.05" customHeight="1" x14ac:dyDescent="0.3">
      <c r="A30" s="44"/>
      <c r="B30" s="45" t="s">
        <v>122</v>
      </c>
      <c r="C30" s="45" t="s">
        <v>124</v>
      </c>
      <c r="D30" s="45"/>
      <c r="E30" s="57">
        <v>10</v>
      </c>
      <c r="F30" s="57">
        <v>1</v>
      </c>
      <c r="G30" s="57" t="s">
        <v>127</v>
      </c>
      <c r="H30" s="58" t="s">
        <v>144</v>
      </c>
      <c r="I30" s="46">
        <v>3.57</v>
      </c>
      <c r="J30" s="46">
        <v>17697</v>
      </c>
      <c r="K30" s="47">
        <f t="shared" ref="K30:K32" si="24">J30*I30*2.3</f>
        <v>145310.06699999998</v>
      </c>
      <c r="L30" s="47">
        <f t="shared" si="3"/>
        <v>14531.006699999998</v>
      </c>
      <c r="M30" s="47"/>
      <c r="N30" s="47"/>
      <c r="O30" s="47"/>
      <c r="P30" s="48">
        <f t="shared" ref="P30:P34" si="25">SUM(K30:O30)</f>
        <v>159841.07369999998</v>
      </c>
    </row>
    <row r="31" spans="1:16" ht="16.05" customHeight="1" x14ac:dyDescent="0.3">
      <c r="A31" s="44"/>
      <c r="B31" s="45" t="s">
        <v>122</v>
      </c>
      <c r="C31" s="45" t="s">
        <v>124</v>
      </c>
      <c r="D31" s="45"/>
      <c r="E31" s="57">
        <v>7</v>
      </c>
      <c r="F31" s="57">
        <v>1</v>
      </c>
      <c r="G31" s="57" t="s">
        <v>127</v>
      </c>
      <c r="H31" s="58" t="s">
        <v>144</v>
      </c>
      <c r="I31" s="46">
        <v>3.53</v>
      </c>
      <c r="J31" s="46">
        <v>17697</v>
      </c>
      <c r="K31" s="47">
        <f t="shared" si="24"/>
        <v>143681.94299999997</v>
      </c>
      <c r="L31" s="47">
        <f t="shared" si="3"/>
        <v>14368.194299999997</v>
      </c>
      <c r="M31" s="47"/>
      <c r="N31" s="47"/>
      <c r="O31" s="47"/>
      <c r="P31" s="48">
        <f t="shared" si="25"/>
        <v>158050.13729999997</v>
      </c>
    </row>
    <row r="32" spans="1:16" ht="16.05" customHeight="1" x14ac:dyDescent="0.3">
      <c r="A32" s="44"/>
      <c r="B32" s="45" t="s">
        <v>122</v>
      </c>
      <c r="C32" s="45" t="s">
        <v>124</v>
      </c>
      <c r="D32" s="45"/>
      <c r="E32" s="57">
        <v>2</v>
      </c>
      <c r="F32" s="57">
        <v>1</v>
      </c>
      <c r="G32" s="57" t="s">
        <v>127</v>
      </c>
      <c r="H32" s="58" t="s">
        <v>144</v>
      </c>
      <c r="I32" s="46">
        <v>3.41</v>
      </c>
      <c r="J32" s="46">
        <v>17697</v>
      </c>
      <c r="K32" s="47">
        <f t="shared" si="24"/>
        <v>138797.571</v>
      </c>
      <c r="L32" s="47">
        <f t="shared" si="3"/>
        <v>13879.757100000001</v>
      </c>
      <c r="M32" s="47"/>
      <c r="N32" s="47"/>
      <c r="O32" s="47"/>
      <c r="P32" s="48">
        <f t="shared" si="25"/>
        <v>152677.32809999998</v>
      </c>
    </row>
    <row r="33" spans="1:16" ht="16.05" customHeight="1" x14ac:dyDescent="0.3">
      <c r="A33" s="44"/>
      <c r="B33" s="45" t="s">
        <v>122</v>
      </c>
      <c r="C33" s="45" t="s">
        <v>124</v>
      </c>
      <c r="D33" s="45"/>
      <c r="E33" s="57">
        <v>5</v>
      </c>
      <c r="F33" s="57">
        <v>1</v>
      </c>
      <c r="G33" s="57" t="s">
        <v>127</v>
      </c>
      <c r="H33" s="58" t="s">
        <v>144</v>
      </c>
      <c r="I33" s="46">
        <v>3.36</v>
      </c>
      <c r="J33" s="46">
        <v>17697</v>
      </c>
      <c r="K33" s="47">
        <f>(J33*I33*2.3)*E33</f>
        <v>683812.08</v>
      </c>
      <c r="L33" s="47">
        <f t="shared" si="3"/>
        <v>68381.207999999999</v>
      </c>
      <c r="M33" s="47"/>
      <c r="N33" s="47"/>
      <c r="O33" s="47"/>
      <c r="P33" s="48">
        <f t="shared" si="25"/>
        <v>752193.28799999994</v>
      </c>
    </row>
    <row r="34" spans="1:16" ht="16.05" customHeight="1" x14ac:dyDescent="0.3">
      <c r="A34" s="44"/>
      <c r="B34" s="45" t="s">
        <v>122</v>
      </c>
      <c r="C34" s="45" t="s">
        <v>124</v>
      </c>
      <c r="D34" s="45"/>
      <c r="E34" s="57">
        <v>1</v>
      </c>
      <c r="F34" s="57">
        <v>8</v>
      </c>
      <c r="G34" s="57" t="s">
        <v>127</v>
      </c>
      <c r="H34" s="58" t="s">
        <v>144</v>
      </c>
      <c r="I34" s="46">
        <v>3.32</v>
      </c>
      <c r="J34" s="46">
        <v>17697</v>
      </c>
      <c r="K34" s="47">
        <f>(J34*I34*2.3)*F34</f>
        <v>1081074.3359999999</v>
      </c>
      <c r="L34" s="47">
        <f t="shared" si="3"/>
        <v>108107.43359999999</v>
      </c>
      <c r="M34" s="47"/>
      <c r="N34" s="47"/>
      <c r="O34" s="47"/>
      <c r="P34" s="48">
        <f t="shared" si="25"/>
        <v>1189181.7695999998</v>
      </c>
    </row>
    <row r="35" spans="1:16" ht="16.05" customHeight="1" x14ac:dyDescent="0.3">
      <c r="A35" s="44">
        <v>16</v>
      </c>
      <c r="B35" s="45" t="s">
        <v>125</v>
      </c>
      <c r="C35" s="45" t="s">
        <v>124</v>
      </c>
      <c r="D35" s="45"/>
      <c r="E35" s="57"/>
      <c r="F35" s="57">
        <v>1</v>
      </c>
      <c r="G35" s="57" t="s">
        <v>127</v>
      </c>
      <c r="H35" s="58" t="s">
        <v>144</v>
      </c>
      <c r="I35" s="46">
        <v>3.61</v>
      </c>
      <c r="J35" s="46">
        <v>17697</v>
      </c>
      <c r="K35" s="47">
        <f t="shared" si="19"/>
        <v>146938.19099999999</v>
      </c>
      <c r="L35" s="47"/>
      <c r="M35" s="47"/>
      <c r="N35" s="47"/>
      <c r="O35" s="47"/>
      <c r="P35" s="48">
        <f t="shared" si="20"/>
        <v>146938.19099999999</v>
      </c>
    </row>
    <row r="36" spans="1:16" ht="16.05" customHeight="1" x14ac:dyDescent="0.3">
      <c r="A36" s="44">
        <v>18</v>
      </c>
      <c r="B36" s="45" t="s">
        <v>128</v>
      </c>
      <c r="C36" s="45" t="s">
        <v>124</v>
      </c>
      <c r="D36" s="45"/>
      <c r="E36" s="57">
        <v>3</v>
      </c>
      <c r="F36" s="57">
        <v>1</v>
      </c>
      <c r="G36" s="57" t="s">
        <v>127</v>
      </c>
      <c r="H36" s="58" t="s">
        <v>144</v>
      </c>
      <c r="I36" s="46">
        <v>3.41</v>
      </c>
      <c r="J36" s="46">
        <v>17697</v>
      </c>
      <c r="K36" s="47">
        <f t="shared" si="19"/>
        <v>138797.571</v>
      </c>
      <c r="L36" s="47"/>
      <c r="M36" s="47"/>
      <c r="N36" s="47"/>
      <c r="O36" s="47"/>
      <c r="P36" s="48">
        <f t="shared" ref="P36:P38" si="26">SUM(K36:O36)</f>
        <v>138797.571</v>
      </c>
    </row>
    <row r="37" spans="1:16" ht="16.05" customHeight="1" x14ac:dyDescent="0.3">
      <c r="A37" s="44">
        <v>19</v>
      </c>
      <c r="B37" s="45" t="s">
        <v>129</v>
      </c>
      <c r="C37" s="45" t="s">
        <v>124</v>
      </c>
      <c r="D37" s="45"/>
      <c r="E37" s="57"/>
      <c r="F37" s="57"/>
      <c r="G37" s="57" t="s">
        <v>127</v>
      </c>
      <c r="H37" s="58"/>
      <c r="I37" s="46"/>
      <c r="J37" s="46">
        <v>17697</v>
      </c>
      <c r="K37" s="47">
        <f t="shared" si="19"/>
        <v>0</v>
      </c>
      <c r="L37" s="47"/>
      <c r="M37" s="47"/>
      <c r="N37" s="47"/>
      <c r="O37" s="47"/>
      <c r="P37" s="48">
        <f t="shared" si="26"/>
        <v>0</v>
      </c>
    </row>
    <row r="38" spans="1:16" ht="16.05" customHeight="1" x14ac:dyDescent="0.3">
      <c r="A38" s="44">
        <v>20</v>
      </c>
      <c r="B38" s="45"/>
      <c r="C38" s="45"/>
      <c r="D38" s="45"/>
      <c r="E38" s="57"/>
      <c r="F38" s="57"/>
      <c r="G38" s="57"/>
      <c r="H38" s="58"/>
      <c r="I38" s="46"/>
      <c r="J38" s="46">
        <v>17697</v>
      </c>
      <c r="K38" s="47">
        <f t="shared" si="19"/>
        <v>0</v>
      </c>
      <c r="L38" s="47">
        <f t="shared" si="3"/>
        <v>0</v>
      </c>
      <c r="M38" s="47">
        <f t="shared" si="21"/>
        <v>0</v>
      </c>
      <c r="N38" s="47">
        <f t="shared" si="22"/>
        <v>0</v>
      </c>
      <c r="O38" s="47">
        <f t="shared" si="23"/>
        <v>0</v>
      </c>
      <c r="P38" s="48">
        <f t="shared" si="26"/>
        <v>0</v>
      </c>
    </row>
    <row r="39" spans="1:16" ht="16.05" customHeight="1" x14ac:dyDescent="0.3">
      <c r="A39" s="49"/>
      <c r="B39" s="50" t="s">
        <v>140</v>
      </c>
      <c r="C39" s="50"/>
      <c r="D39" s="50"/>
      <c r="E39" s="59"/>
      <c r="F39" s="59">
        <f>SUM(F26:F38)</f>
        <v>17</v>
      </c>
      <c r="G39" s="59"/>
      <c r="H39" s="59"/>
      <c r="I39" s="59"/>
      <c r="J39" s="59"/>
      <c r="K39" s="52">
        <f t="shared" ref="K39:P39" si="27">SUM(K26:K38)</f>
        <v>2778800.6370000001</v>
      </c>
      <c r="L39" s="52">
        <f t="shared" si="27"/>
        <v>249306.48749999999</v>
      </c>
      <c r="M39" s="52">
        <f t="shared" si="27"/>
        <v>0</v>
      </c>
      <c r="N39" s="52">
        <f t="shared" si="27"/>
        <v>0</v>
      </c>
      <c r="O39" s="52">
        <f t="shared" si="27"/>
        <v>0</v>
      </c>
      <c r="P39" s="53">
        <f t="shared" si="27"/>
        <v>3028107.1244999999</v>
      </c>
    </row>
    <row r="40" spans="1:16" ht="16.05" customHeight="1" x14ac:dyDescent="0.3">
      <c r="A40" s="44">
        <v>1</v>
      </c>
      <c r="B40" s="45" t="s">
        <v>130</v>
      </c>
      <c r="C40" s="45" t="s">
        <v>102</v>
      </c>
      <c r="D40" s="45"/>
      <c r="E40" s="57">
        <v>19</v>
      </c>
      <c r="F40" s="57">
        <v>1</v>
      </c>
      <c r="G40" s="57" t="s">
        <v>145</v>
      </c>
      <c r="H40" s="58"/>
      <c r="I40" s="46">
        <v>3.61</v>
      </c>
      <c r="J40" s="46">
        <v>17697</v>
      </c>
      <c r="K40" s="47">
        <f t="shared" ref="K40:K42" si="28">J40*I40*2.3</f>
        <v>146938.19099999999</v>
      </c>
      <c r="L40" s="47"/>
      <c r="M40" s="47"/>
      <c r="N40" s="47"/>
      <c r="O40" s="47"/>
      <c r="P40" s="48">
        <f t="shared" ref="P40" si="29">SUM(K40:O40)</f>
        <v>146938.19099999999</v>
      </c>
    </row>
    <row r="41" spans="1:16" ht="16.05" customHeight="1" x14ac:dyDescent="0.3">
      <c r="A41" s="44">
        <v>22</v>
      </c>
      <c r="B41" s="45" t="s">
        <v>142</v>
      </c>
      <c r="C41" s="45" t="s">
        <v>102</v>
      </c>
      <c r="D41" s="45"/>
      <c r="E41" s="57"/>
      <c r="F41" s="57">
        <v>1</v>
      </c>
      <c r="G41" s="57" t="s">
        <v>145</v>
      </c>
      <c r="H41" s="58"/>
      <c r="I41" s="46">
        <v>3.46</v>
      </c>
      <c r="J41" s="46">
        <v>17697</v>
      </c>
      <c r="K41" s="47">
        <f t="shared" si="28"/>
        <v>140832.726</v>
      </c>
      <c r="L41" s="47"/>
      <c r="M41" s="47"/>
      <c r="N41" s="47"/>
      <c r="O41" s="47"/>
      <c r="P41" s="48">
        <f t="shared" ref="P41:P42" si="30">SUM(K41:O41)</f>
        <v>140832.726</v>
      </c>
    </row>
    <row r="42" spans="1:16" ht="16.05" customHeight="1" x14ac:dyDescent="0.3">
      <c r="A42" s="44">
        <v>23</v>
      </c>
      <c r="B42" s="45"/>
      <c r="C42" s="45"/>
      <c r="D42" s="45"/>
      <c r="E42" s="57"/>
      <c r="F42" s="57"/>
      <c r="G42" s="57"/>
      <c r="H42" s="58"/>
      <c r="I42" s="46"/>
      <c r="J42" s="46">
        <v>17697</v>
      </c>
      <c r="K42" s="47">
        <f t="shared" si="28"/>
        <v>0</v>
      </c>
      <c r="L42" s="47">
        <f t="shared" si="3"/>
        <v>0</v>
      </c>
      <c r="M42" s="47">
        <f t="shared" ref="M42" si="31">K42*0.4</f>
        <v>0</v>
      </c>
      <c r="N42" s="47">
        <f t="shared" ref="N42" si="32">K42*0.35</f>
        <v>0</v>
      </c>
      <c r="O42" s="47">
        <f t="shared" ref="O42" si="33">K42*0.3</f>
        <v>0</v>
      </c>
      <c r="P42" s="48">
        <f t="shared" si="30"/>
        <v>0</v>
      </c>
    </row>
    <row r="43" spans="1:16" ht="16.05" customHeight="1" x14ac:dyDescent="0.3">
      <c r="A43" s="49"/>
      <c r="B43" s="50" t="s">
        <v>140</v>
      </c>
      <c r="C43" s="50"/>
      <c r="D43" s="50"/>
      <c r="E43" s="59"/>
      <c r="F43" s="59">
        <f>SUM(F40:F42)</f>
        <v>2</v>
      </c>
      <c r="G43" s="59"/>
      <c r="H43" s="59"/>
      <c r="I43" s="51"/>
      <c r="J43" s="51"/>
      <c r="K43" s="52">
        <f>SUM(K40:K42)</f>
        <v>287770.91700000002</v>
      </c>
      <c r="L43" s="52">
        <f t="shared" ref="L43:P43" si="34">SUM(L40:L42)</f>
        <v>0</v>
      </c>
      <c r="M43" s="52">
        <f t="shared" si="34"/>
        <v>0</v>
      </c>
      <c r="N43" s="52">
        <f t="shared" si="34"/>
        <v>0</v>
      </c>
      <c r="O43" s="52">
        <f t="shared" si="34"/>
        <v>0</v>
      </c>
      <c r="P43" s="52">
        <f t="shared" si="34"/>
        <v>287770.91700000002</v>
      </c>
    </row>
    <row r="44" spans="1:16" ht="16.05" customHeight="1" x14ac:dyDescent="0.3">
      <c r="A44" s="44">
        <v>24</v>
      </c>
      <c r="B44" s="45" t="s">
        <v>131</v>
      </c>
      <c r="C44" s="45"/>
      <c r="D44" s="45"/>
      <c r="E44" s="57"/>
      <c r="F44" s="57">
        <v>12</v>
      </c>
      <c r="G44" s="57" t="s">
        <v>80</v>
      </c>
      <c r="H44" s="58" t="s">
        <v>149</v>
      </c>
      <c r="I44" s="46">
        <v>2.81</v>
      </c>
      <c r="J44" s="46">
        <v>17697</v>
      </c>
      <c r="K44" s="47">
        <f>(J44*I44*2.3)*F44</f>
        <v>1372508.5319999999</v>
      </c>
      <c r="L44" s="47">
        <f t="shared" si="3"/>
        <v>137250.85319999998</v>
      </c>
      <c r="M44" s="47"/>
      <c r="N44" s="47"/>
      <c r="O44" s="47"/>
      <c r="P44" s="48">
        <f t="shared" ref="P44:P45" si="35">SUM(K44:O44)</f>
        <v>1509759.3851999999</v>
      </c>
    </row>
    <row r="45" spans="1:16" ht="16.05" customHeight="1" x14ac:dyDescent="0.3">
      <c r="A45" s="44">
        <v>25</v>
      </c>
      <c r="B45" s="45" t="s">
        <v>132</v>
      </c>
      <c r="C45" s="45"/>
      <c r="D45" s="45"/>
      <c r="E45" s="57"/>
      <c r="F45" s="57">
        <v>1</v>
      </c>
      <c r="G45" s="57" t="s">
        <v>80</v>
      </c>
      <c r="H45" s="58" t="s">
        <v>149</v>
      </c>
      <c r="I45" s="46">
        <v>2.81</v>
      </c>
      <c r="J45" s="46">
        <v>17697</v>
      </c>
      <c r="K45" s="47">
        <f>(J45*I45*2.3)*F45</f>
        <v>114375.711</v>
      </c>
      <c r="L45" s="47">
        <f t="shared" si="3"/>
        <v>11437.571100000001</v>
      </c>
      <c r="M45" s="47"/>
      <c r="N45" s="47"/>
      <c r="O45" s="47"/>
      <c r="P45" s="48">
        <f t="shared" si="35"/>
        <v>125813.2821</v>
      </c>
    </row>
    <row r="46" spans="1:16" ht="16.05" customHeight="1" x14ac:dyDescent="0.3">
      <c r="A46" s="44">
        <v>26</v>
      </c>
      <c r="B46" s="45" t="s">
        <v>133</v>
      </c>
      <c r="C46" s="45"/>
      <c r="D46" s="45"/>
      <c r="E46" s="57"/>
      <c r="F46" s="57">
        <v>1</v>
      </c>
      <c r="G46" s="57" t="s">
        <v>80</v>
      </c>
      <c r="H46" s="58" t="s">
        <v>149</v>
      </c>
      <c r="I46" s="46">
        <v>2.81</v>
      </c>
      <c r="J46" s="46">
        <v>17697</v>
      </c>
      <c r="K46" s="47">
        <f t="shared" ref="K46:K47" si="36">J46*I46*2.3</f>
        <v>114375.711</v>
      </c>
      <c r="L46" s="47">
        <f t="shared" si="3"/>
        <v>11437.571100000001</v>
      </c>
      <c r="M46" s="47"/>
      <c r="N46" s="47"/>
      <c r="O46" s="47"/>
      <c r="P46" s="48">
        <f t="shared" ref="P46:P47" si="37">SUM(K46:O46)</f>
        <v>125813.2821</v>
      </c>
    </row>
    <row r="47" spans="1:16" ht="16.05" customHeight="1" x14ac:dyDescent="0.3">
      <c r="A47" s="44">
        <v>27</v>
      </c>
      <c r="B47" s="45"/>
      <c r="C47" s="45"/>
      <c r="D47" s="45"/>
      <c r="E47" s="57"/>
      <c r="F47" s="57"/>
      <c r="G47" s="57"/>
      <c r="H47" s="58"/>
      <c r="I47" s="46"/>
      <c r="J47" s="46">
        <v>17697</v>
      </c>
      <c r="K47" s="47">
        <f t="shared" si="36"/>
        <v>0</v>
      </c>
      <c r="L47" s="47">
        <f t="shared" si="3"/>
        <v>0</v>
      </c>
      <c r="M47" s="47">
        <f t="shared" ref="M47" si="38">K47*0.4</f>
        <v>0</v>
      </c>
      <c r="N47" s="47">
        <f t="shared" ref="N47" si="39">K47*0.35</f>
        <v>0</v>
      </c>
      <c r="O47" s="47">
        <f t="shared" ref="O47" si="40">K47*0.3</f>
        <v>0</v>
      </c>
      <c r="P47" s="48">
        <f t="shared" si="37"/>
        <v>0</v>
      </c>
    </row>
    <row r="48" spans="1:16" ht="16.05" customHeight="1" x14ac:dyDescent="0.3">
      <c r="A48" s="49"/>
      <c r="B48" s="50" t="s">
        <v>140</v>
      </c>
      <c r="C48" s="50"/>
      <c r="D48" s="50"/>
      <c r="E48" s="59"/>
      <c r="F48" s="59">
        <f>SUM(F44:F47)</f>
        <v>14</v>
      </c>
      <c r="G48" s="59"/>
      <c r="H48" s="59"/>
      <c r="I48" s="51"/>
      <c r="J48" s="51"/>
      <c r="K48" s="52">
        <f>SUM(K44:K47)</f>
        <v>1601259.9539999997</v>
      </c>
      <c r="L48" s="52">
        <f t="shared" ref="L48:P48" si="41">SUM(L44:L47)</f>
        <v>160125.99539999999</v>
      </c>
      <c r="M48" s="52">
        <f t="shared" si="41"/>
        <v>0</v>
      </c>
      <c r="N48" s="52">
        <f t="shared" si="41"/>
        <v>0</v>
      </c>
      <c r="O48" s="52">
        <f t="shared" si="41"/>
        <v>0</v>
      </c>
      <c r="P48" s="52">
        <f t="shared" si="41"/>
        <v>1761385.9493999998</v>
      </c>
    </row>
    <row r="49" spans="1:16" ht="16.05" customHeight="1" x14ac:dyDescent="0.3">
      <c r="A49" s="44">
        <v>28</v>
      </c>
      <c r="B49" s="45" t="s">
        <v>134</v>
      </c>
      <c r="C49" s="45"/>
      <c r="D49" s="45"/>
      <c r="E49" s="57"/>
      <c r="F49" s="57">
        <v>1</v>
      </c>
      <c r="G49" s="57" t="s">
        <v>80</v>
      </c>
      <c r="H49" s="58" t="s">
        <v>148</v>
      </c>
      <c r="I49" s="46">
        <v>2.86</v>
      </c>
      <c r="J49" s="46">
        <v>17697</v>
      </c>
      <c r="K49" s="47">
        <f>(J49*I49*2.3)*F49</f>
        <v>116410.86599999998</v>
      </c>
      <c r="L49" s="47">
        <f t="shared" si="3"/>
        <v>11641.086599999999</v>
      </c>
      <c r="M49" s="47"/>
      <c r="N49" s="47"/>
      <c r="O49" s="47"/>
      <c r="P49" s="48">
        <f t="shared" ref="P49:P50" si="42">SUM(K49:O49)</f>
        <v>128051.95259999998</v>
      </c>
    </row>
    <row r="50" spans="1:16" ht="16.05" customHeight="1" x14ac:dyDescent="0.3">
      <c r="A50" s="44">
        <v>29</v>
      </c>
      <c r="B50" s="45"/>
      <c r="C50" s="45"/>
      <c r="D50" s="45"/>
      <c r="E50" s="57"/>
      <c r="F50" s="57"/>
      <c r="G50" s="57"/>
      <c r="H50" s="58"/>
      <c r="I50" s="46"/>
      <c r="J50" s="46">
        <v>17697</v>
      </c>
      <c r="K50" s="47">
        <f t="shared" ref="K50" si="43">J50*I50*2.3</f>
        <v>0</v>
      </c>
      <c r="L50" s="47">
        <f t="shared" si="3"/>
        <v>0</v>
      </c>
      <c r="M50" s="47">
        <f t="shared" ref="M50" si="44">K50*0.4</f>
        <v>0</v>
      </c>
      <c r="N50" s="47">
        <f t="shared" ref="N50" si="45">K50*0.35</f>
        <v>0</v>
      </c>
      <c r="O50" s="47">
        <f t="shared" ref="O50" si="46">K50*0.3</f>
        <v>0</v>
      </c>
      <c r="P50" s="48">
        <f t="shared" si="42"/>
        <v>0</v>
      </c>
    </row>
    <row r="51" spans="1:16" ht="16.05" customHeight="1" x14ac:dyDescent="0.3">
      <c r="A51" s="49"/>
      <c r="B51" s="50" t="s">
        <v>140</v>
      </c>
      <c r="C51" s="50"/>
      <c r="D51" s="50"/>
      <c r="E51" s="59"/>
      <c r="F51" s="59">
        <f>SUM(F49:F50)</f>
        <v>1</v>
      </c>
      <c r="G51" s="59"/>
      <c r="H51" s="59"/>
      <c r="I51" s="51"/>
      <c r="J51" s="51"/>
      <c r="K51" s="52">
        <f>SUM(K49:K50)</f>
        <v>116410.86599999998</v>
      </c>
      <c r="L51" s="52">
        <f t="shared" ref="L51:P51" si="47">SUM(L49:L50)</f>
        <v>11641.086599999999</v>
      </c>
      <c r="M51" s="52">
        <f t="shared" si="47"/>
        <v>0</v>
      </c>
      <c r="N51" s="52">
        <f t="shared" si="47"/>
        <v>0</v>
      </c>
      <c r="O51" s="52">
        <f t="shared" si="47"/>
        <v>0</v>
      </c>
      <c r="P51" s="52">
        <f t="shared" si="47"/>
        <v>128051.95259999998</v>
      </c>
    </row>
    <row r="52" spans="1:16" ht="16.05" customHeight="1" x14ac:dyDescent="0.3">
      <c r="A52" s="44">
        <v>30</v>
      </c>
      <c r="B52" s="45" t="s">
        <v>136</v>
      </c>
      <c r="C52" s="45"/>
      <c r="D52" s="45"/>
      <c r="E52" s="57"/>
      <c r="F52" s="57">
        <v>1</v>
      </c>
      <c r="G52" s="57" t="s">
        <v>80</v>
      </c>
      <c r="H52" s="58" t="s">
        <v>150</v>
      </c>
      <c r="I52" s="46">
        <v>2.84</v>
      </c>
      <c r="J52" s="46">
        <v>17697</v>
      </c>
      <c r="K52" s="47">
        <f t="shared" ref="K52:K54" si="48">J52*I52*2.3</f>
        <v>115596.80399999997</v>
      </c>
      <c r="L52" s="47"/>
      <c r="M52" s="47"/>
      <c r="N52" s="47"/>
      <c r="O52" s="47"/>
      <c r="P52" s="48">
        <f t="shared" ref="P52:P54" si="49">SUM(K52:O52)</f>
        <v>115596.80399999997</v>
      </c>
    </row>
    <row r="53" spans="1:16" ht="16.05" customHeight="1" x14ac:dyDescent="0.3">
      <c r="A53" s="44">
        <v>31</v>
      </c>
      <c r="B53" s="45" t="s">
        <v>137</v>
      </c>
      <c r="C53" s="45"/>
      <c r="D53" s="45"/>
      <c r="E53" s="57"/>
      <c r="F53" s="57">
        <v>1</v>
      </c>
      <c r="G53" s="57" t="s">
        <v>80</v>
      </c>
      <c r="H53" s="58" t="s">
        <v>149</v>
      </c>
      <c r="I53" s="46">
        <v>2.81</v>
      </c>
      <c r="J53" s="46">
        <v>17697</v>
      </c>
      <c r="K53" s="47">
        <f t="shared" si="48"/>
        <v>114375.711</v>
      </c>
      <c r="L53" s="47"/>
      <c r="M53" s="47"/>
      <c r="N53" s="47"/>
      <c r="O53" s="47"/>
      <c r="P53" s="48">
        <f t="shared" si="49"/>
        <v>114375.711</v>
      </c>
    </row>
    <row r="54" spans="1:16" ht="16.05" customHeight="1" x14ac:dyDescent="0.3">
      <c r="A54" s="44">
        <v>32</v>
      </c>
      <c r="B54" s="45" t="s">
        <v>141</v>
      </c>
      <c r="C54" s="45"/>
      <c r="D54" s="45"/>
      <c r="E54" s="57"/>
      <c r="F54" s="57">
        <v>1</v>
      </c>
      <c r="G54" s="57" t="s">
        <v>80</v>
      </c>
      <c r="H54" s="58" t="s">
        <v>149</v>
      </c>
      <c r="I54" s="46">
        <v>2.81</v>
      </c>
      <c r="J54" s="46">
        <v>17697</v>
      </c>
      <c r="K54" s="47">
        <f t="shared" si="48"/>
        <v>114375.711</v>
      </c>
      <c r="L54" s="47"/>
      <c r="M54" s="47"/>
      <c r="N54" s="47"/>
      <c r="O54" s="47"/>
      <c r="P54" s="48">
        <f t="shared" si="49"/>
        <v>114375.711</v>
      </c>
    </row>
    <row r="55" spans="1:16" ht="16.05" customHeight="1" x14ac:dyDescent="0.3">
      <c r="A55" s="49"/>
      <c r="B55" s="50" t="s">
        <v>140</v>
      </c>
      <c r="C55" s="50"/>
      <c r="D55" s="50"/>
      <c r="E55" s="59"/>
      <c r="F55" s="59">
        <f>SUM(F52:F54)</f>
        <v>3</v>
      </c>
      <c r="G55" s="59"/>
      <c r="H55" s="59"/>
      <c r="I55" s="51"/>
      <c r="J55" s="51"/>
      <c r="K55" s="52">
        <f>SUM(K52:K54)</f>
        <v>344348.22599999997</v>
      </c>
      <c r="L55" s="52">
        <f t="shared" ref="L55:P55" si="50">SUM(L52:L54)</f>
        <v>0</v>
      </c>
      <c r="M55" s="52">
        <f t="shared" si="50"/>
        <v>0</v>
      </c>
      <c r="N55" s="52">
        <f t="shared" si="50"/>
        <v>0</v>
      </c>
      <c r="O55" s="52">
        <f t="shared" si="50"/>
        <v>0</v>
      </c>
      <c r="P55" s="52">
        <f t="shared" si="50"/>
        <v>344348.22599999997</v>
      </c>
    </row>
    <row r="56" spans="1:16" ht="16.05" customHeight="1" x14ac:dyDescent="0.3">
      <c r="A56" s="44"/>
      <c r="B56" s="45" t="s">
        <v>138</v>
      </c>
      <c r="C56" s="45"/>
      <c r="D56" s="45"/>
      <c r="E56" s="57"/>
      <c r="F56" s="64">
        <f>SUM(F26:F35)+F25+F13+F9</f>
        <v>28</v>
      </c>
      <c r="G56" s="64"/>
      <c r="H56" s="64"/>
      <c r="I56" s="65"/>
      <c r="J56" s="65"/>
      <c r="K56" s="66">
        <f t="shared" ref="K56:P56" si="51">SUM(K26:K35)+K25+K13+K9</f>
        <v>3825684.3689999999</v>
      </c>
      <c r="L56" s="66">
        <f t="shared" si="51"/>
        <v>330590.57819999999</v>
      </c>
      <c r="M56" s="66">
        <f t="shared" si="51"/>
        <v>0</v>
      </c>
      <c r="N56" s="66">
        <f t="shared" si="51"/>
        <v>0</v>
      </c>
      <c r="O56" s="66">
        <f t="shared" si="51"/>
        <v>163260.13409999997</v>
      </c>
      <c r="P56" s="66">
        <f t="shared" si="51"/>
        <v>4319535.0812999997</v>
      </c>
    </row>
    <row r="57" spans="1:16" ht="16.05" customHeight="1" x14ac:dyDescent="0.3">
      <c r="A57" s="44"/>
      <c r="B57" s="45" t="s">
        <v>139</v>
      </c>
      <c r="C57" s="45"/>
      <c r="D57" s="45"/>
      <c r="E57" s="57"/>
      <c r="F57" s="64">
        <f>F55+F51+F48+F43+F36+F37</f>
        <v>21</v>
      </c>
      <c r="G57" s="64"/>
      <c r="H57" s="64"/>
      <c r="I57" s="65"/>
      <c r="J57" s="65"/>
      <c r="K57" s="66">
        <f>K55+K51+K48+K43+K36+K37</f>
        <v>2488587.5339999995</v>
      </c>
      <c r="L57" s="66">
        <f t="shared" ref="L57:P57" si="52">L55+L51+L48+L43+L36+L37</f>
        <v>171767.08199999999</v>
      </c>
      <c r="M57" s="66">
        <f t="shared" si="52"/>
        <v>0</v>
      </c>
      <c r="N57" s="66">
        <f t="shared" si="52"/>
        <v>0</v>
      </c>
      <c r="O57" s="66">
        <f t="shared" si="52"/>
        <v>0</v>
      </c>
      <c r="P57" s="66">
        <f t="shared" si="52"/>
        <v>2660354.6159999995</v>
      </c>
    </row>
    <row r="58" spans="1:16" ht="16.05" customHeight="1" x14ac:dyDescent="0.3">
      <c r="A58" s="44"/>
      <c r="B58" s="45" t="s">
        <v>115</v>
      </c>
      <c r="C58" s="45"/>
      <c r="D58" s="45"/>
      <c r="E58" s="57"/>
      <c r="F58" s="61">
        <f>F57+F56</f>
        <v>49</v>
      </c>
      <c r="G58" s="61"/>
      <c r="H58" s="61"/>
      <c r="I58" s="62"/>
      <c r="J58" s="62"/>
      <c r="K58" s="63">
        <f>K57+K56</f>
        <v>6314271.902999999</v>
      </c>
      <c r="L58" s="63">
        <f t="shared" ref="L58:P58" si="53">L57+L56</f>
        <v>502357.66019999998</v>
      </c>
      <c r="M58" s="63">
        <f t="shared" si="53"/>
        <v>0</v>
      </c>
      <c r="N58" s="63">
        <f t="shared" si="53"/>
        <v>0</v>
      </c>
      <c r="O58" s="63">
        <f t="shared" si="53"/>
        <v>163260.13409999997</v>
      </c>
      <c r="P58" s="63">
        <f t="shared" si="53"/>
        <v>6979889.6972999992</v>
      </c>
    </row>
  </sheetData>
  <mergeCells count="19">
    <mergeCell ref="N5:N6"/>
    <mergeCell ref="O5:O6"/>
    <mergeCell ref="P5:P6"/>
    <mergeCell ref="J1:M1"/>
    <mergeCell ref="K5:K6"/>
    <mergeCell ref="L5:L6"/>
    <mergeCell ref="A1:C1"/>
    <mergeCell ref="F5:F6"/>
    <mergeCell ref="H5:H6"/>
    <mergeCell ref="I5:I6"/>
    <mergeCell ref="J5:J6"/>
    <mergeCell ref="A3:P3"/>
    <mergeCell ref="A5:A6"/>
    <mergeCell ref="B5:B6"/>
    <mergeCell ref="C5:C6"/>
    <mergeCell ref="D5:D6"/>
    <mergeCell ref="E5:E6"/>
    <mergeCell ref="G5:G6"/>
    <mergeCell ref="M5:M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43" workbookViewId="0">
      <selection activeCell="C10" sqref="C10"/>
    </sheetView>
  </sheetViews>
  <sheetFormatPr defaultRowHeight="14.4" x14ac:dyDescent="0.3"/>
  <cols>
    <col min="1" max="1" width="5.77734375" style="54" customWidth="1"/>
    <col min="2" max="2" width="23.88671875" style="55" customWidth="1"/>
    <col min="3" max="3" width="14.21875" style="55" customWidth="1"/>
    <col min="4" max="4" width="13.5546875" style="55" customWidth="1"/>
    <col min="5" max="6" width="6.77734375" style="60" customWidth="1"/>
    <col min="7" max="7" width="8.21875" style="60" customWidth="1"/>
    <col min="8" max="8" width="6.77734375" style="60" customWidth="1"/>
    <col min="9" max="10" width="6.77734375" style="54" customWidth="1"/>
    <col min="11" max="16" width="12.77734375" style="56" customWidth="1"/>
  </cols>
  <sheetData>
    <row r="1" spans="1:16" ht="61.8" customHeight="1" x14ac:dyDescent="0.3">
      <c r="A1" s="84" t="s">
        <v>100</v>
      </c>
      <c r="B1" s="84"/>
      <c r="C1" s="84"/>
      <c r="D1" s="41"/>
      <c r="E1" s="41"/>
      <c r="F1" s="41"/>
      <c r="G1" s="41"/>
      <c r="H1" s="41"/>
      <c r="I1" s="41"/>
      <c r="J1" s="82" t="s">
        <v>99</v>
      </c>
      <c r="K1" s="82"/>
      <c r="L1" s="82"/>
      <c r="M1" s="82"/>
      <c r="N1" s="38"/>
      <c r="O1" s="38"/>
      <c r="P1" s="38"/>
    </row>
    <row r="2" spans="1:16" ht="12" customHeight="1" x14ac:dyDescent="0.3">
      <c r="A2" s="41"/>
      <c r="B2" s="39"/>
      <c r="C2" s="39"/>
      <c r="D2" s="41"/>
      <c r="E2" s="41"/>
      <c r="F2" s="41"/>
      <c r="G2" s="41"/>
      <c r="H2" s="40"/>
      <c r="I2" s="40"/>
      <c r="J2" s="40"/>
      <c r="K2" s="38"/>
      <c r="L2" s="38"/>
      <c r="M2" s="38"/>
      <c r="N2" s="38"/>
      <c r="O2" s="38"/>
      <c r="P2" s="38"/>
    </row>
    <row r="3" spans="1:16" ht="40.799999999999997" customHeight="1" x14ac:dyDescent="0.3">
      <c r="A3" s="87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3"/>
      <c r="L4" s="43"/>
      <c r="M4" s="43"/>
      <c r="N4" s="43"/>
      <c r="O4" s="43"/>
      <c r="P4" s="43"/>
    </row>
    <row r="5" spans="1:16" ht="16.05" customHeight="1" x14ac:dyDescent="0.3">
      <c r="A5" s="89" t="s">
        <v>4</v>
      </c>
      <c r="B5" s="90" t="s">
        <v>6</v>
      </c>
      <c r="C5" s="90" t="s">
        <v>103</v>
      </c>
      <c r="D5" s="85" t="s">
        <v>104</v>
      </c>
      <c r="E5" s="85" t="s">
        <v>105</v>
      </c>
      <c r="F5" s="85" t="s">
        <v>106</v>
      </c>
      <c r="G5" s="85" t="s">
        <v>107</v>
      </c>
      <c r="H5" s="85" t="s">
        <v>108</v>
      </c>
      <c r="I5" s="86" t="s">
        <v>12</v>
      </c>
      <c r="J5" s="86" t="s">
        <v>13</v>
      </c>
      <c r="K5" s="83" t="s">
        <v>109</v>
      </c>
      <c r="L5" s="83" t="s">
        <v>110</v>
      </c>
      <c r="M5" s="83" t="s">
        <v>111</v>
      </c>
      <c r="N5" s="83" t="s">
        <v>147</v>
      </c>
      <c r="O5" s="83" t="s">
        <v>112</v>
      </c>
      <c r="P5" s="91" t="s">
        <v>113</v>
      </c>
    </row>
    <row r="6" spans="1:16" ht="112.8" customHeight="1" x14ac:dyDescent="0.3">
      <c r="A6" s="89"/>
      <c r="B6" s="90"/>
      <c r="C6" s="90"/>
      <c r="D6" s="85"/>
      <c r="E6" s="85"/>
      <c r="F6" s="85"/>
      <c r="G6" s="85"/>
      <c r="H6" s="85"/>
      <c r="I6" s="86"/>
      <c r="J6" s="86"/>
      <c r="K6" s="83"/>
      <c r="L6" s="83"/>
      <c r="M6" s="83"/>
      <c r="N6" s="83"/>
      <c r="O6" s="83"/>
      <c r="P6" s="91"/>
    </row>
    <row r="7" spans="1:16" ht="16.05" customHeight="1" x14ac:dyDescent="0.3">
      <c r="A7" s="44">
        <v>1</v>
      </c>
      <c r="B7" s="45" t="s">
        <v>101</v>
      </c>
      <c r="C7" s="45" t="s">
        <v>102</v>
      </c>
      <c r="D7" s="45"/>
      <c r="E7" s="57">
        <v>26</v>
      </c>
      <c r="F7" s="57">
        <v>2</v>
      </c>
      <c r="G7" s="57" t="s">
        <v>114</v>
      </c>
      <c r="H7" s="58" t="s">
        <v>135</v>
      </c>
      <c r="I7" s="46">
        <v>5.91</v>
      </c>
      <c r="J7" s="46">
        <v>17697</v>
      </c>
      <c r="K7" s="47">
        <f>J7*I7*2.3*F7</f>
        <v>481110.64199999999</v>
      </c>
      <c r="L7" s="47"/>
      <c r="M7" s="47"/>
      <c r="N7" s="47"/>
      <c r="O7" s="47"/>
      <c r="P7" s="48">
        <f>SUM(K7:O7)</f>
        <v>481110.64199999999</v>
      </c>
    </row>
    <row r="8" spans="1:16" ht="16.05" customHeight="1" x14ac:dyDescent="0.3">
      <c r="A8" s="44">
        <v>2</v>
      </c>
      <c r="B8" s="45"/>
      <c r="C8" s="45"/>
      <c r="D8" s="45"/>
      <c r="E8" s="57"/>
      <c r="F8" s="57"/>
      <c r="G8" s="57"/>
      <c r="H8" s="58"/>
      <c r="I8" s="46"/>
      <c r="J8" s="46">
        <v>17697</v>
      </c>
      <c r="K8" s="47">
        <f>J8*I8*2.3</f>
        <v>0</v>
      </c>
      <c r="L8" s="47">
        <f>K8*0.1</f>
        <v>0</v>
      </c>
      <c r="M8" s="47"/>
      <c r="N8" s="47"/>
      <c r="O8" s="47"/>
      <c r="P8" s="48">
        <f>SUM(K8:O8)</f>
        <v>0</v>
      </c>
    </row>
    <row r="9" spans="1:16" ht="16.05" customHeight="1" x14ac:dyDescent="0.3">
      <c r="A9" s="49"/>
      <c r="B9" s="50" t="s">
        <v>140</v>
      </c>
      <c r="C9" s="50"/>
      <c r="D9" s="50"/>
      <c r="E9" s="59"/>
      <c r="F9" s="59">
        <f>SUM(F7:F8)</f>
        <v>2</v>
      </c>
      <c r="G9" s="59"/>
      <c r="H9" s="59"/>
      <c r="I9" s="51"/>
      <c r="J9" s="51"/>
      <c r="K9" s="52"/>
      <c r="L9" s="52"/>
      <c r="M9" s="52"/>
      <c r="N9" s="52"/>
      <c r="O9" s="52"/>
      <c r="P9" s="53"/>
    </row>
    <row r="10" spans="1:16" ht="16.05" customHeight="1" x14ac:dyDescent="0.3">
      <c r="A10" s="44">
        <v>3</v>
      </c>
      <c r="B10" s="45" t="s">
        <v>116</v>
      </c>
      <c r="C10" s="45" t="s">
        <v>102</v>
      </c>
      <c r="D10" s="45"/>
      <c r="E10" s="57">
        <v>25</v>
      </c>
      <c r="F10" s="57">
        <v>1</v>
      </c>
      <c r="G10" s="57" t="s">
        <v>118</v>
      </c>
      <c r="H10" s="58" t="s">
        <v>144</v>
      </c>
      <c r="I10" s="46">
        <v>4.7300000000000004</v>
      </c>
      <c r="J10" s="46">
        <v>17697</v>
      </c>
      <c r="K10" s="47">
        <f t="shared" ref="K10:K12" si="0">J10*I10*2.3</f>
        <v>192525.663</v>
      </c>
      <c r="L10" s="47"/>
      <c r="M10" s="47"/>
      <c r="N10" s="47"/>
      <c r="O10" s="47"/>
      <c r="P10" s="48">
        <f>SUM(K10:O10)</f>
        <v>192525.663</v>
      </c>
    </row>
    <row r="11" spans="1:16" ht="16.05" customHeight="1" x14ac:dyDescent="0.3">
      <c r="A11" s="44">
        <v>4</v>
      </c>
      <c r="B11" s="45" t="s">
        <v>117</v>
      </c>
      <c r="C11" s="45" t="s">
        <v>102</v>
      </c>
      <c r="D11" s="45" t="s">
        <v>27</v>
      </c>
      <c r="E11" s="57">
        <v>36</v>
      </c>
      <c r="F11" s="57">
        <v>1</v>
      </c>
      <c r="G11" s="57" t="s">
        <v>118</v>
      </c>
      <c r="H11" s="58" t="s">
        <v>148</v>
      </c>
      <c r="I11" s="46">
        <v>5.16</v>
      </c>
      <c r="J11" s="46">
        <v>17697</v>
      </c>
      <c r="K11" s="47">
        <f t="shared" si="0"/>
        <v>210027.99599999998</v>
      </c>
      <c r="L11" s="47"/>
      <c r="M11" s="47"/>
      <c r="N11" s="47"/>
      <c r="O11" s="47">
        <f>K11*0.3</f>
        <v>63008.398799999995</v>
      </c>
      <c r="P11" s="48">
        <f t="shared" ref="P11:P12" si="1">SUM(K11:O11)</f>
        <v>273036.39480000001</v>
      </c>
    </row>
    <row r="12" spans="1:16" ht="16.05" customHeight="1" x14ac:dyDescent="0.3">
      <c r="A12" s="44">
        <v>5</v>
      </c>
      <c r="B12" s="45" t="s">
        <v>143</v>
      </c>
      <c r="C12" s="45" t="s">
        <v>102</v>
      </c>
      <c r="D12" s="45"/>
      <c r="E12" s="57">
        <v>23</v>
      </c>
      <c r="F12" s="57">
        <v>1</v>
      </c>
      <c r="G12" s="57" t="s">
        <v>118</v>
      </c>
      <c r="H12" s="58" t="s">
        <v>144</v>
      </c>
      <c r="I12" s="46">
        <v>4.67</v>
      </c>
      <c r="J12" s="46">
        <v>17697</v>
      </c>
      <c r="K12" s="47">
        <f t="shared" si="0"/>
        <v>190083.47699999998</v>
      </c>
      <c r="L12" s="47"/>
      <c r="M12" s="47"/>
      <c r="N12" s="47"/>
      <c r="O12" s="47"/>
      <c r="P12" s="48">
        <f t="shared" si="1"/>
        <v>190083.47699999998</v>
      </c>
    </row>
    <row r="13" spans="1:16" ht="16.05" customHeight="1" x14ac:dyDescent="0.3">
      <c r="A13" s="49"/>
      <c r="B13" s="50" t="s">
        <v>140</v>
      </c>
      <c r="C13" s="50"/>
      <c r="D13" s="50"/>
      <c r="E13" s="59"/>
      <c r="F13" s="59">
        <f>SUM(F10:F12)</f>
        <v>3</v>
      </c>
      <c r="G13" s="59"/>
      <c r="H13" s="59"/>
      <c r="I13" s="51"/>
      <c r="J13" s="51"/>
      <c r="K13" s="52"/>
      <c r="L13" s="52"/>
      <c r="M13" s="52"/>
      <c r="N13" s="52"/>
      <c r="O13" s="52"/>
      <c r="P13" s="53"/>
    </row>
    <row r="14" spans="1:16" ht="16.05" customHeight="1" x14ac:dyDescent="0.3">
      <c r="A14" s="44">
        <v>6</v>
      </c>
      <c r="B14" s="45" t="s">
        <v>121</v>
      </c>
      <c r="C14" s="45" t="s">
        <v>102</v>
      </c>
      <c r="D14" s="45"/>
      <c r="E14" s="57"/>
      <c r="F14" s="57">
        <v>1</v>
      </c>
      <c r="G14" s="57" t="s">
        <v>123</v>
      </c>
      <c r="H14" s="58"/>
      <c r="I14" s="46"/>
      <c r="J14" s="46">
        <v>17697</v>
      </c>
      <c r="K14" s="47">
        <f t="shared" ref="K14:K24" si="2">J14*I14*2.3</f>
        <v>0</v>
      </c>
      <c r="L14" s="47">
        <f t="shared" ref="L14:L51" si="3">K14*0.1</f>
        <v>0</v>
      </c>
      <c r="M14" s="47">
        <f t="shared" ref="M14:M15" si="4">K14*0.4</f>
        <v>0</v>
      </c>
      <c r="N14" s="47">
        <f t="shared" ref="N14:N15" si="5">K14*0.35</f>
        <v>0</v>
      </c>
      <c r="O14" s="47">
        <f t="shared" ref="O14:O24" si="6">K14*0.3</f>
        <v>0</v>
      </c>
      <c r="P14" s="48">
        <f t="shared" ref="P14" si="7">SUM(K14:O14)</f>
        <v>0</v>
      </c>
    </row>
    <row r="15" spans="1:16" ht="16.05" customHeight="1" x14ac:dyDescent="0.3">
      <c r="A15" s="44">
        <v>7</v>
      </c>
      <c r="B15" s="45" t="s">
        <v>119</v>
      </c>
      <c r="C15" s="45" t="s">
        <v>102</v>
      </c>
      <c r="D15" s="45"/>
      <c r="E15" s="57"/>
      <c r="F15" s="57"/>
      <c r="G15" s="57" t="s">
        <v>123</v>
      </c>
      <c r="H15" s="58"/>
      <c r="I15" s="46"/>
      <c r="J15" s="46">
        <v>17697</v>
      </c>
      <c r="K15" s="47">
        <f t="shared" si="2"/>
        <v>0</v>
      </c>
      <c r="L15" s="47">
        <f t="shared" si="3"/>
        <v>0</v>
      </c>
      <c r="M15" s="47">
        <f t="shared" si="4"/>
        <v>0</v>
      </c>
      <c r="N15" s="47">
        <f t="shared" si="5"/>
        <v>0</v>
      </c>
      <c r="O15" s="47">
        <f t="shared" si="6"/>
        <v>0</v>
      </c>
      <c r="P15" s="48">
        <f t="shared" ref="P15:P24" si="8">SUM(K15:O15)</f>
        <v>0</v>
      </c>
    </row>
    <row r="16" spans="1:16" ht="16.05" customHeight="1" x14ac:dyDescent="0.3">
      <c r="A16" s="44">
        <v>8</v>
      </c>
      <c r="B16" s="45" t="s">
        <v>120</v>
      </c>
      <c r="C16" s="45" t="s">
        <v>102</v>
      </c>
      <c r="D16" s="45" t="s">
        <v>27</v>
      </c>
      <c r="E16" s="57">
        <v>31</v>
      </c>
      <c r="F16" s="57">
        <v>1</v>
      </c>
      <c r="G16" s="57" t="s">
        <v>123</v>
      </c>
      <c r="H16" s="58" t="s">
        <v>148</v>
      </c>
      <c r="I16" s="46">
        <v>4.5</v>
      </c>
      <c r="J16" s="46">
        <v>17697</v>
      </c>
      <c r="K16" s="47">
        <f t="shared" si="2"/>
        <v>183163.94999999998</v>
      </c>
      <c r="L16" s="47"/>
      <c r="M16" s="47"/>
      <c r="N16" s="47"/>
      <c r="O16" s="47">
        <f t="shared" si="6"/>
        <v>54949.18499999999</v>
      </c>
      <c r="P16" s="48">
        <f t="shared" si="8"/>
        <v>238113.13499999998</v>
      </c>
    </row>
    <row r="17" spans="1:16" ht="16.05" customHeight="1" x14ac:dyDescent="0.3">
      <c r="A17" s="44">
        <v>9</v>
      </c>
      <c r="B17" s="45" t="s">
        <v>122</v>
      </c>
      <c r="C17" s="45" t="s">
        <v>102</v>
      </c>
      <c r="D17" s="45" t="s">
        <v>27</v>
      </c>
      <c r="E17" s="57">
        <v>12</v>
      </c>
      <c r="F17" s="57">
        <v>1</v>
      </c>
      <c r="G17" s="57" t="s">
        <v>123</v>
      </c>
      <c r="H17" s="58" t="s">
        <v>148</v>
      </c>
      <c r="I17" s="46">
        <v>4.21</v>
      </c>
      <c r="J17" s="46">
        <v>17697</v>
      </c>
      <c r="K17" s="47">
        <f t="shared" si="2"/>
        <v>171360.05099999998</v>
      </c>
      <c r="L17" s="47">
        <f t="shared" si="3"/>
        <v>17136.005099999998</v>
      </c>
      <c r="M17" s="47"/>
      <c r="N17" s="47"/>
      <c r="O17" s="47">
        <f t="shared" si="6"/>
        <v>51408.015299999992</v>
      </c>
      <c r="P17" s="48">
        <f t="shared" si="8"/>
        <v>239904.07139999999</v>
      </c>
    </row>
    <row r="18" spans="1:16" ht="16.05" customHeight="1" x14ac:dyDescent="0.3">
      <c r="A18" s="44"/>
      <c r="B18" s="45" t="s">
        <v>122</v>
      </c>
      <c r="C18" s="45" t="s">
        <v>102</v>
      </c>
      <c r="D18" s="45"/>
      <c r="E18" s="57">
        <v>11</v>
      </c>
      <c r="F18" s="57">
        <v>1</v>
      </c>
      <c r="G18" s="57" t="s">
        <v>123</v>
      </c>
      <c r="H18" s="58" t="s">
        <v>144</v>
      </c>
      <c r="I18" s="46">
        <v>3.94</v>
      </c>
      <c r="J18" s="46">
        <v>17697</v>
      </c>
      <c r="K18" s="47">
        <f t="shared" si="2"/>
        <v>160370.21399999998</v>
      </c>
      <c r="L18" s="47">
        <f t="shared" si="3"/>
        <v>16037.021399999998</v>
      </c>
      <c r="M18" s="47"/>
      <c r="N18" s="47"/>
      <c r="O18" s="47"/>
      <c r="P18" s="48">
        <f t="shared" si="8"/>
        <v>176407.23539999998</v>
      </c>
    </row>
    <row r="19" spans="1:16" ht="16.05" customHeight="1" x14ac:dyDescent="0.3">
      <c r="A19" s="44"/>
      <c r="B19" s="45" t="s">
        <v>122</v>
      </c>
      <c r="C19" s="45" t="s">
        <v>102</v>
      </c>
      <c r="D19" s="45"/>
      <c r="E19" s="57">
        <v>10</v>
      </c>
      <c r="F19" s="57">
        <v>1</v>
      </c>
      <c r="G19" s="57" t="s">
        <v>123</v>
      </c>
      <c r="H19" s="58" t="s">
        <v>144</v>
      </c>
      <c r="I19" s="46">
        <v>3.94</v>
      </c>
      <c r="J19" s="46">
        <v>17697</v>
      </c>
      <c r="K19" s="47">
        <f t="shared" si="2"/>
        <v>160370.21399999998</v>
      </c>
      <c r="L19" s="47">
        <f t="shared" si="3"/>
        <v>16037.021399999998</v>
      </c>
      <c r="M19" s="47"/>
      <c r="N19" s="47"/>
      <c r="O19" s="47"/>
      <c r="P19" s="48">
        <f t="shared" si="8"/>
        <v>176407.23539999998</v>
      </c>
    </row>
    <row r="20" spans="1:16" ht="16.05" customHeight="1" x14ac:dyDescent="0.3">
      <c r="A20" s="44"/>
      <c r="B20" s="45" t="s">
        <v>122</v>
      </c>
      <c r="C20" s="45" t="s">
        <v>102</v>
      </c>
      <c r="D20" s="45"/>
      <c r="E20" s="57">
        <v>39</v>
      </c>
      <c r="F20" s="57">
        <v>1</v>
      </c>
      <c r="G20" s="57" t="s">
        <v>123</v>
      </c>
      <c r="H20" s="58" t="s">
        <v>144</v>
      </c>
      <c r="I20" s="46">
        <v>4.1900000000000004</v>
      </c>
      <c r="J20" s="46">
        <v>17697</v>
      </c>
      <c r="K20" s="47">
        <f t="shared" si="2"/>
        <v>170545.989</v>
      </c>
      <c r="L20" s="47">
        <f t="shared" si="3"/>
        <v>17054.598900000001</v>
      </c>
      <c r="M20" s="47"/>
      <c r="N20" s="47"/>
      <c r="O20" s="47"/>
      <c r="P20" s="48">
        <f t="shared" si="8"/>
        <v>187600.58790000001</v>
      </c>
    </row>
    <row r="21" spans="1:16" ht="16.05" customHeight="1" x14ac:dyDescent="0.3">
      <c r="A21" s="44"/>
      <c r="B21" s="45" t="s">
        <v>122</v>
      </c>
      <c r="C21" s="45" t="s">
        <v>102</v>
      </c>
      <c r="D21" s="45"/>
      <c r="E21" s="57">
        <v>7</v>
      </c>
      <c r="F21" s="57">
        <v>1</v>
      </c>
      <c r="G21" s="57" t="s">
        <v>123</v>
      </c>
      <c r="H21" s="58" t="s">
        <v>144</v>
      </c>
      <c r="I21" s="46">
        <v>3.85</v>
      </c>
      <c r="J21" s="46">
        <v>17697</v>
      </c>
      <c r="K21" s="47">
        <f t="shared" si="2"/>
        <v>156706.93499999997</v>
      </c>
      <c r="L21" s="47">
        <f t="shared" si="3"/>
        <v>15670.693499999998</v>
      </c>
      <c r="M21" s="47"/>
      <c r="N21" s="47"/>
      <c r="O21" s="47"/>
      <c r="P21" s="48">
        <f t="shared" si="8"/>
        <v>172377.62849999996</v>
      </c>
    </row>
    <row r="22" spans="1:16" ht="16.05" customHeight="1" x14ac:dyDescent="0.3">
      <c r="A22" s="44"/>
      <c r="B22" s="45" t="s">
        <v>122</v>
      </c>
      <c r="C22" s="45" t="s">
        <v>102</v>
      </c>
      <c r="D22" s="45"/>
      <c r="E22" s="57"/>
      <c r="F22" s="57"/>
      <c r="G22" s="57" t="s">
        <v>123</v>
      </c>
      <c r="H22" s="58"/>
      <c r="I22" s="46"/>
      <c r="J22" s="46">
        <v>17697</v>
      </c>
      <c r="K22" s="47">
        <f t="shared" si="2"/>
        <v>0</v>
      </c>
      <c r="L22" s="47">
        <f t="shared" si="3"/>
        <v>0</v>
      </c>
      <c r="M22" s="47">
        <f t="shared" ref="M22:M23" si="9">K22*0.4</f>
        <v>0</v>
      </c>
      <c r="N22" s="47">
        <f t="shared" ref="N22:N23" si="10">K22*0.35</f>
        <v>0</v>
      </c>
      <c r="O22" s="47">
        <f t="shared" ref="O22:O23" si="11">K22*0.3</f>
        <v>0</v>
      </c>
      <c r="P22" s="48">
        <f t="shared" si="8"/>
        <v>0</v>
      </c>
    </row>
    <row r="23" spans="1:16" ht="16.05" customHeight="1" x14ac:dyDescent="0.3">
      <c r="A23" s="44">
        <v>10</v>
      </c>
      <c r="B23" s="45" t="s">
        <v>125</v>
      </c>
      <c r="C23" s="45" t="s">
        <v>102</v>
      </c>
      <c r="D23" s="45"/>
      <c r="E23" s="57"/>
      <c r="F23" s="57"/>
      <c r="G23" s="57" t="s">
        <v>123</v>
      </c>
      <c r="H23" s="58"/>
      <c r="I23" s="46"/>
      <c r="J23" s="46">
        <v>17697</v>
      </c>
      <c r="K23" s="47">
        <f t="shared" si="2"/>
        <v>0</v>
      </c>
      <c r="L23" s="47">
        <f t="shared" si="3"/>
        <v>0</v>
      </c>
      <c r="M23" s="47">
        <f t="shared" si="9"/>
        <v>0</v>
      </c>
      <c r="N23" s="47">
        <f t="shared" si="10"/>
        <v>0</v>
      </c>
      <c r="O23" s="47">
        <f t="shared" si="11"/>
        <v>0</v>
      </c>
      <c r="P23" s="48">
        <f t="shared" si="8"/>
        <v>0</v>
      </c>
    </row>
    <row r="24" spans="1:16" ht="16.05" customHeight="1" x14ac:dyDescent="0.3">
      <c r="A24" s="44">
        <v>11</v>
      </c>
      <c r="B24" s="45" t="s">
        <v>126</v>
      </c>
      <c r="C24" s="45" t="s">
        <v>102</v>
      </c>
      <c r="D24" s="45" t="s">
        <v>27</v>
      </c>
      <c r="E24" s="57">
        <v>5</v>
      </c>
      <c r="F24" s="57">
        <v>1</v>
      </c>
      <c r="G24" s="57" t="s">
        <v>123</v>
      </c>
      <c r="H24" s="58" t="s">
        <v>148</v>
      </c>
      <c r="I24" s="46">
        <v>4.66</v>
      </c>
      <c r="J24" s="46">
        <v>17697</v>
      </c>
      <c r="K24" s="47">
        <f t="shared" si="2"/>
        <v>189676.446</v>
      </c>
      <c r="L24" s="47"/>
      <c r="M24" s="47"/>
      <c r="N24" s="47"/>
      <c r="O24" s="47">
        <f t="shared" si="6"/>
        <v>56902.933799999999</v>
      </c>
      <c r="P24" s="48">
        <f t="shared" si="8"/>
        <v>246579.3798</v>
      </c>
    </row>
    <row r="25" spans="1:16" ht="16.05" customHeight="1" x14ac:dyDescent="0.3">
      <c r="A25" s="49"/>
      <c r="B25" s="50" t="s">
        <v>140</v>
      </c>
      <c r="C25" s="50"/>
      <c r="D25" s="50"/>
      <c r="E25" s="59"/>
      <c r="F25" s="59">
        <f>SUM(F14:F24)</f>
        <v>8</v>
      </c>
      <c r="G25" s="59"/>
      <c r="H25" s="59"/>
      <c r="I25" s="51"/>
      <c r="J25" s="51"/>
      <c r="K25" s="52">
        <f t="shared" ref="K25:P25" si="12">SUM(K14:K24)</f>
        <v>1192193.7989999996</v>
      </c>
      <c r="L25" s="52">
        <f t="shared" si="12"/>
        <v>81935.340299999982</v>
      </c>
      <c r="M25" s="52">
        <f t="shared" si="12"/>
        <v>0</v>
      </c>
      <c r="N25" s="52">
        <f t="shared" si="12"/>
        <v>0</v>
      </c>
      <c r="O25" s="52">
        <f t="shared" si="12"/>
        <v>163260.13409999997</v>
      </c>
      <c r="P25" s="53">
        <f t="shared" si="12"/>
        <v>1437389.2733999998</v>
      </c>
    </row>
    <row r="26" spans="1:16" ht="16.05" customHeight="1" x14ac:dyDescent="0.3">
      <c r="A26" s="44">
        <v>12</v>
      </c>
      <c r="B26" s="45" t="s">
        <v>121</v>
      </c>
      <c r="C26" s="45" t="s">
        <v>124</v>
      </c>
      <c r="D26" s="45"/>
      <c r="E26" s="57">
        <v>37</v>
      </c>
      <c r="F26" s="57">
        <v>1</v>
      </c>
      <c r="G26" s="57" t="s">
        <v>127</v>
      </c>
      <c r="H26" s="58" t="s">
        <v>144</v>
      </c>
      <c r="I26" s="46">
        <v>3.73</v>
      </c>
      <c r="J26" s="46">
        <v>17697</v>
      </c>
      <c r="K26" s="47">
        <f t="shared" ref="K26:K39" si="13">J26*I26*2.3</f>
        <v>151822.56299999999</v>
      </c>
      <c r="L26" s="47">
        <f t="shared" si="3"/>
        <v>15182.256300000001</v>
      </c>
      <c r="M26" s="47"/>
      <c r="N26" s="47"/>
      <c r="O26" s="47"/>
      <c r="P26" s="48">
        <f t="shared" ref="P26:P36" si="14">SUM(K26:O26)</f>
        <v>167004.8193</v>
      </c>
    </row>
    <row r="27" spans="1:16" ht="16.05" customHeight="1" x14ac:dyDescent="0.3">
      <c r="A27" s="44">
        <v>13</v>
      </c>
      <c r="B27" s="45" t="s">
        <v>119</v>
      </c>
      <c r="C27" s="45" t="s">
        <v>124</v>
      </c>
      <c r="D27" s="45"/>
      <c r="E27" s="57"/>
      <c r="F27" s="57"/>
      <c r="G27" s="57" t="s">
        <v>127</v>
      </c>
      <c r="H27" s="58"/>
      <c r="I27" s="46"/>
      <c r="J27" s="46">
        <v>17697</v>
      </c>
      <c r="K27" s="47">
        <f t="shared" si="13"/>
        <v>0</v>
      </c>
      <c r="L27" s="47">
        <f t="shared" si="3"/>
        <v>0</v>
      </c>
      <c r="M27" s="47">
        <f t="shared" ref="M27:M39" si="15">K27*0.4</f>
        <v>0</v>
      </c>
      <c r="N27" s="47">
        <f t="shared" ref="N27:N39" si="16">K27*0.35</f>
        <v>0</v>
      </c>
      <c r="O27" s="47">
        <f t="shared" ref="O27:O39" si="17">K27*0.3</f>
        <v>0</v>
      </c>
      <c r="P27" s="48">
        <f t="shared" si="14"/>
        <v>0</v>
      </c>
    </row>
    <row r="28" spans="1:16" ht="16.05" customHeight="1" x14ac:dyDescent="0.3">
      <c r="A28" s="44">
        <v>14</v>
      </c>
      <c r="B28" s="45" t="s">
        <v>120</v>
      </c>
      <c r="C28" s="45" t="s">
        <v>124</v>
      </c>
      <c r="D28" s="45"/>
      <c r="E28" s="57"/>
      <c r="F28" s="57">
        <v>1</v>
      </c>
      <c r="G28" s="57" t="s">
        <v>127</v>
      </c>
      <c r="H28" s="58"/>
      <c r="I28" s="46"/>
      <c r="J28" s="46">
        <v>17697</v>
      </c>
      <c r="K28" s="47">
        <f t="shared" si="13"/>
        <v>0</v>
      </c>
      <c r="L28" s="47">
        <f t="shared" si="3"/>
        <v>0</v>
      </c>
      <c r="M28" s="47">
        <f t="shared" si="15"/>
        <v>0</v>
      </c>
      <c r="N28" s="47">
        <f t="shared" si="16"/>
        <v>0</v>
      </c>
      <c r="O28" s="47">
        <f t="shared" si="17"/>
        <v>0</v>
      </c>
      <c r="P28" s="48">
        <f t="shared" si="14"/>
        <v>0</v>
      </c>
    </row>
    <row r="29" spans="1:16" ht="16.05" customHeight="1" x14ac:dyDescent="0.3">
      <c r="A29" s="44">
        <v>15</v>
      </c>
      <c r="B29" s="45" t="s">
        <v>122</v>
      </c>
      <c r="C29" s="45" t="s">
        <v>124</v>
      </c>
      <c r="D29" s="45"/>
      <c r="E29" s="57">
        <v>17</v>
      </c>
      <c r="F29" s="57">
        <v>1</v>
      </c>
      <c r="G29" s="57" t="s">
        <v>127</v>
      </c>
      <c r="H29" s="58" t="s">
        <v>144</v>
      </c>
      <c r="I29" s="46">
        <v>3.65</v>
      </c>
      <c r="J29" s="46">
        <v>17697</v>
      </c>
      <c r="K29" s="47">
        <f t="shared" si="13"/>
        <v>148566.31499999997</v>
      </c>
      <c r="L29" s="47">
        <f t="shared" si="3"/>
        <v>14856.631499999998</v>
      </c>
      <c r="M29" s="47"/>
      <c r="N29" s="47"/>
      <c r="O29" s="47"/>
      <c r="P29" s="48">
        <f t="shared" si="14"/>
        <v>163422.94649999996</v>
      </c>
    </row>
    <row r="30" spans="1:16" ht="16.05" customHeight="1" x14ac:dyDescent="0.3">
      <c r="A30" s="44"/>
      <c r="B30" s="45" t="s">
        <v>122</v>
      </c>
      <c r="C30" s="45" t="s">
        <v>124</v>
      </c>
      <c r="D30" s="45"/>
      <c r="E30" s="57">
        <v>10</v>
      </c>
      <c r="F30" s="57">
        <v>1</v>
      </c>
      <c r="G30" s="57" t="s">
        <v>127</v>
      </c>
      <c r="H30" s="58" t="s">
        <v>144</v>
      </c>
      <c r="I30" s="46">
        <v>3.57</v>
      </c>
      <c r="J30" s="46">
        <v>17697</v>
      </c>
      <c r="K30" s="47">
        <f t="shared" si="13"/>
        <v>145310.06699999998</v>
      </c>
      <c r="L30" s="47">
        <f t="shared" si="3"/>
        <v>14531.006699999998</v>
      </c>
      <c r="M30" s="47"/>
      <c r="N30" s="47"/>
      <c r="O30" s="47"/>
      <c r="P30" s="48">
        <f t="shared" si="14"/>
        <v>159841.07369999998</v>
      </c>
    </row>
    <row r="31" spans="1:16" ht="16.05" customHeight="1" x14ac:dyDescent="0.3">
      <c r="A31" s="44"/>
      <c r="B31" s="45" t="s">
        <v>122</v>
      </c>
      <c r="C31" s="45" t="s">
        <v>124</v>
      </c>
      <c r="D31" s="45"/>
      <c r="E31" s="57">
        <v>7</v>
      </c>
      <c r="F31" s="57">
        <v>1</v>
      </c>
      <c r="G31" s="57" t="s">
        <v>127</v>
      </c>
      <c r="H31" s="58" t="s">
        <v>144</v>
      </c>
      <c r="I31" s="46">
        <v>3.53</v>
      </c>
      <c r="J31" s="46">
        <v>17697</v>
      </c>
      <c r="K31" s="47">
        <f t="shared" si="13"/>
        <v>143681.94299999997</v>
      </c>
      <c r="L31" s="47">
        <f t="shared" si="3"/>
        <v>14368.194299999997</v>
      </c>
      <c r="M31" s="47"/>
      <c r="N31" s="47"/>
      <c r="O31" s="47"/>
      <c r="P31" s="48">
        <f t="shared" si="14"/>
        <v>158050.13729999997</v>
      </c>
    </row>
    <row r="32" spans="1:16" ht="16.05" customHeight="1" x14ac:dyDescent="0.3">
      <c r="A32" s="44"/>
      <c r="B32" s="45" t="s">
        <v>122</v>
      </c>
      <c r="C32" s="45" t="s">
        <v>124</v>
      </c>
      <c r="D32" s="45"/>
      <c r="E32" s="57">
        <v>2</v>
      </c>
      <c r="F32" s="57">
        <v>1</v>
      </c>
      <c r="G32" s="57" t="s">
        <v>127</v>
      </c>
      <c r="H32" s="58" t="s">
        <v>144</v>
      </c>
      <c r="I32" s="46">
        <v>3.41</v>
      </c>
      <c r="J32" s="46">
        <v>17697</v>
      </c>
      <c r="K32" s="47">
        <f t="shared" si="13"/>
        <v>138797.571</v>
      </c>
      <c r="L32" s="47">
        <f t="shared" si="3"/>
        <v>13879.757100000001</v>
      </c>
      <c r="M32" s="47"/>
      <c r="N32" s="47"/>
      <c r="O32" s="47"/>
      <c r="P32" s="48">
        <f t="shared" si="14"/>
        <v>152677.32809999998</v>
      </c>
    </row>
    <row r="33" spans="1:16" ht="16.05" customHeight="1" x14ac:dyDescent="0.3">
      <c r="A33" s="44"/>
      <c r="B33" s="45" t="s">
        <v>122</v>
      </c>
      <c r="C33" s="45" t="s">
        <v>124</v>
      </c>
      <c r="D33" s="45"/>
      <c r="E33" s="57">
        <v>5</v>
      </c>
      <c r="F33" s="57">
        <v>1</v>
      </c>
      <c r="G33" s="57" t="s">
        <v>127</v>
      </c>
      <c r="H33" s="58" t="s">
        <v>144</v>
      </c>
      <c r="I33" s="46">
        <v>3.36</v>
      </c>
      <c r="J33" s="46">
        <v>17697</v>
      </c>
      <c r="K33" s="47">
        <f>(J33*I33*2.3)*E33</f>
        <v>683812.08</v>
      </c>
      <c r="L33" s="47">
        <f t="shared" si="3"/>
        <v>68381.207999999999</v>
      </c>
      <c r="M33" s="47"/>
      <c r="N33" s="47"/>
      <c r="O33" s="47"/>
      <c r="P33" s="48">
        <f t="shared" si="14"/>
        <v>752193.28799999994</v>
      </c>
    </row>
    <row r="34" spans="1:16" ht="16.05" customHeight="1" x14ac:dyDescent="0.3">
      <c r="A34" s="44"/>
      <c r="B34" s="45" t="s">
        <v>122</v>
      </c>
      <c r="C34" s="45" t="s">
        <v>124</v>
      </c>
      <c r="D34" s="45"/>
      <c r="E34" s="57">
        <v>1</v>
      </c>
      <c r="F34" s="57">
        <v>8</v>
      </c>
      <c r="G34" s="57" t="s">
        <v>127</v>
      </c>
      <c r="H34" s="58" t="s">
        <v>144</v>
      </c>
      <c r="I34" s="46">
        <v>3.32</v>
      </c>
      <c r="J34" s="46">
        <v>17697</v>
      </c>
      <c r="K34" s="47">
        <f>(J34*I34*2.3)*F34</f>
        <v>1081074.3359999999</v>
      </c>
      <c r="L34" s="47">
        <f t="shared" si="3"/>
        <v>108107.43359999999</v>
      </c>
      <c r="M34" s="47"/>
      <c r="N34" s="47"/>
      <c r="O34" s="47"/>
      <c r="P34" s="48">
        <f t="shared" si="14"/>
        <v>1189181.7695999998</v>
      </c>
    </row>
    <row r="35" spans="1:16" ht="16.05" customHeight="1" x14ac:dyDescent="0.3">
      <c r="A35" s="44">
        <v>16</v>
      </c>
      <c r="B35" s="45" t="s">
        <v>125</v>
      </c>
      <c r="C35" s="45" t="s">
        <v>124</v>
      </c>
      <c r="D35" s="45"/>
      <c r="E35" s="57"/>
      <c r="F35" s="57">
        <v>1</v>
      </c>
      <c r="G35" s="57" t="s">
        <v>127</v>
      </c>
      <c r="H35" s="58" t="s">
        <v>144</v>
      </c>
      <c r="I35" s="46">
        <v>3.61</v>
      </c>
      <c r="J35" s="46">
        <v>17697</v>
      </c>
      <c r="K35" s="47">
        <f t="shared" si="13"/>
        <v>146938.19099999999</v>
      </c>
      <c r="L35" s="47"/>
      <c r="M35" s="47"/>
      <c r="N35" s="47"/>
      <c r="O35" s="47"/>
      <c r="P35" s="48">
        <f t="shared" si="14"/>
        <v>146938.19099999999</v>
      </c>
    </row>
    <row r="36" spans="1:16" ht="16.05" customHeight="1" x14ac:dyDescent="0.3">
      <c r="A36" s="44">
        <v>17</v>
      </c>
      <c r="B36" s="45" t="s">
        <v>126</v>
      </c>
      <c r="C36" s="45" t="s">
        <v>124</v>
      </c>
      <c r="D36" s="45"/>
      <c r="E36" s="57"/>
      <c r="F36" s="57"/>
      <c r="G36" s="57" t="s">
        <v>127</v>
      </c>
      <c r="H36" s="58"/>
      <c r="I36" s="46"/>
      <c r="J36" s="46">
        <v>17697</v>
      </c>
      <c r="K36" s="47">
        <f t="shared" si="13"/>
        <v>0</v>
      </c>
      <c r="L36" s="47">
        <f t="shared" si="3"/>
        <v>0</v>
      </c>
      <c r="M36" s="47">
        <f t="shared" si="15"/>
        <v>0</v>
      </c>
      <c r="N36" s="47">
        <f t="shared" si="16"/>
        <v>0</v>
      </c>
      <c r="O36" s="47">
        <f t="shared" si="17"/>
        <v>0</v>
      </c>
      <c r="P36" s="48">
        <f t="shared" si="14"/>
        <v>0</v>
      </c>
    </row>
    <row r="37" spans="1:16" ht="16.05" customHeight="1" x14ac:dyDescent="0.3">
      <c r="A37" s="44">
        <v>18</v>
      </c>
      <c r="B37" s="45" t="s">
        <v>128</v>
      </c>
      <c r="C37" s="45" t="s">
        <v>124</v>
      </c>
      <c r="D37" s="45"/>
      <c r="E37" s="57">
        <v>3</v>
      </c>
      <c r="F37" s="57">
        <v>1</v>
      </c>
      <c r="G37" s="57" t="s">
        <v>127</v>
      </c>
      <c r="H37" s="58" t="s">
        <v>144</v>
      </c>
      <c r="I37" s="46">
        <v>3.41</v>
      </c>
      <c r="J37" s="46">
        <v>17697</v>
      </c>
      <c r="K37" s="47">
        <f t="shared" si="13"/>
        <v>138797.571</v>
      </c>
      <c r="L37" s="47"/>
      <c r="M37" s="47"/>
      <c r="N37" s="47"/>
      <c r="O37" s="47"/>
      <c r="P37" s="48">
        <f t="shared" ref="P37:P39" si="18">SUM(K37:O37)</f>
        <v>138797.571</v>
      </c>
    </row>
    <row r="38" spans="1:16" ht="16.05" customHeight="1" x14ac:dyDescent="0.3">
      <c r="A38" s="44">
        <v>19</v>
      </c>
      <c r="B38" s="45" t="s">
        <v>129</v>
      </c>
      <c r="C38" s="45" t="s">
        <v>124</v>
      </c>
      <c r="D38" s="45"/>
      <c r="E38" s="57"/>
      <c r="F38" s="57"/>
      <c r="G38" s="57" t="s">
        <v>127</v>
      </c>
      <c r="H38" s="58"/>
      <c r="I38" s="46"/>
      <c r="J38" s="46">
        <v>17697</v>
      </c>
      <c r="K38" s="47">
        <f t="shared" si="13"/>
        <v>0</v>
      </c>
      <c r="L38" s="47"/>
      <c r="M38" s="47"/>
      <c r="N38" s="47"/>
      <c r="O38" s="47"/>
      <c r="P38" s="48">
        <f t="shared" si="18"/>
        <v>0</v>
      </c>
    </row>
    <row r="39" spans="1:16" ht="16.05" customHeight="1" x14ac:dyDescent="0.3">
      <c r="A39" s="44">
        <v>20</v>
      </c>
      <c r="B39" s="45"/>
      <c r="C39" s="45"/>
      <c r="D39" s="45"/>
      <c r="E39" s="57"/>
      <c r="F39" s="57"/>
      <c r="G39" s="57"/>
      <c r="H39" s="58"/>
      <c r="I39" s="46"/>
      <c r="J39" s="46">
        <v>17697</v>
      </c>
      <c r="K39" s="47">
        <f t="shared" si="13"/>
        <v>0</v>
      </c>
      <c r="L39" s="47">
        <f t="shared" si="3"/>
        <v>0</v>
      </c>
      <c r="M39" s="47">
        <f t="shared" si="15"/>
        <v>0</v>
      </c>
      <c r="N39" s="47">
        <f t="shared" si="16"/>
        <v>0</v>
      </c>
      <c r="O39" s="47">
        <f t="shared" si="17"/>
        <v>0</v>
      </c>
      <c r="P39" s="48">
        <f t="shared" si="18"/>
        <v>0</v>
      </c>
    </row>
    <row r="40" spans="1:16" ht="16.05" customHeight="1" x14ac:dyDescent="0.3">
      <c r="A40" s="49"/>
      <c r="B40" s="50" t="s">
        <v>140</v>
      </c>
      <c r="C40" s="50"/>
      <c r="D40" s="50"/>
      <c r="E40" s="59"/>
      <c r="F40" s="59">
        <f>SUM(F26:F39)</f>
        <v>17</v>
      </c>
      <c r="G40" s="59"/>
      <c r="H40" s="59"/>
      <c r="I40" s="59"/>
      <c r="J40" s="59"/>
      <c r="K40" s="52">
        <f t="shared" ref="K40:P40" si="19">SUM(K26:K39)</f>
        <v>2778800.6370000001</v>
      </c>
      <c r="L40" s="52">
        <f t="shared" si="19"/>
        <v>249306.48749999999</v>
      </c>
      <c r="M40" s="52">
        <f t="shared" si="19"/>
        <v>0</v>
      </c>
      <c r="N40" s="52">
        <f t="shared" si="19"/>
        <v>0</v>
      </c>
      <c r="O40" s="52">
        <f t="shared" si="19"/>
        <v>0</v>
      </c>
      <c r="P40" s="53">
        <f t="shared" si="19"/>
        <v>3028107.1244999999</v>
      </c>
    </row>
    <row r="41" spans="1:16" ht="16.05" customHeight="1" x14ac:dyDescent="0.3">
      <c r="A41" s="44">
        <v>1</v>
      </c>
      <c r="B41" s="45" t="s">
        <v>130</v>
      </c>
      <c r="C41" s="45" t="s">
        <v>102</v>
      </c>
      <c r="D41" s="45"/>
      <c r="E41" s="57">
        <v>19</v>
      </c>
      <c r="F41" s="57">
        <v>1</v>
      </c>
      <c r="G41" s="57" t="s">
        <v>145</v>
      </c>
      <c r="H41" s="58"/>
      <c r="I41" s="46">
        <v>3.61</v>
      </c>
      <c r="J41" s="46">
        <v>17697</v>
      </c>
      <c r="K41" s="47">
        <f t="shared" ref="K41:K43" si="20">J41*I41*2.3</f>
        <v>146938.19099999999</v>
      </c>
      <c r="L41" s="47"/>
      <c r="M41" s="47"/>
      <c r="N41" s="47"/>
      <c r="O41" s="47"/>
      <c r="P41" s="48">
        <f t="shared" ref="P41" si="21">SUM(K41:O41)</f>
        <v>146938.19099999999</v>
      </c>
    </row>
    <row r="42" spans="1:16" ht="16.05" customHeight="1" x14ac:dyDescent="0.3">
      <c r="A42" s="44">
        <v>22</v>
      </c>
      <c r="B42" s="45" t="s">
        <v>142</v>
      </c>
      <c r="C42" s="45" t="s">
        <v>102</v>
      </c>
      <c r="D42" s="45"/>
      <c r="E42" s="57"/>
      <c r="F42" s="57">
        <v>1</v>
      </c>
      <c r="G42" s="57" t="s">
        <v>145</v>
      </c>
      <c r="H42" s="58"/>
      <c r="I42" s="46">
        <v>3.46</v>
      </c>
      <c r="J42" s="46">
        <v>17697</v>
      </c>
      <c r="K42" s="47">
        <f t="shared" si="20"/>
        <v>140832.726</v>
      </c>
      <c r="L42" s="47"/>
      <c r="M42" s="47"/>
      <c r="N42" s="47"/>
      <c r="O42" s="47"/>
      <c r="P42" s="48">
        <f t="shared" ref="P42:P43" si="22">SUM(K42:O42)</f>
        <v>140832.726</v>
      </c>
    </row>
    <row r="43" spans="1:16" ht="16.05" customHeight="1" x14ac:dyDescent="0.3">
      <c r="A43" s="44">
        <v>23</v>
      </c>
      <c r="B43" s="45"/>
      <c r="C43" s="45"/>
      <c r="D43" s="45"/>
      <c r="E43" s="57"/>
      <c r="F43" s="57"/>
      <c r="G43" s="57"/>
      <c r="H43" s="58"/>
      <c r="I43" s="46"/>
      <c r="J43" s="46">
        <v>17697</v>
      </c>
      <c r="K43" s="47">
        <f t="shared" si="20"/>
        <v>0</v>
      </c>
      <c r="L43" s="47">
        <f t="shared" si="3"/>
        <v>0</v>
      </c>
      <c r="M43" s="47">
        <f t="shared" ref="M43" si="23">K43*0.4</f>
        <v>0</v>
      </c>
      <c r="N43" s="47">
        <f t="shared" ref="N43" si="24">K43*0.35</f>
        <v>0</v>
      </c>
      <c r="O43" s="47">
        <f t="shared" ref="O43" si="25">K43*0.3</f>
        <v>0</v>
      </c>
      <c r="P43" s="48">
        <f t="shared" si="22"/>
        <v>0</v>
      </c>
    </row>
    <row r="44" spans="1:16" ht="16.05" customHeight="1" x14ac:dyDescent="0.3">
      <c r="A44" s="49"/>
      <c r="B44" s="50" t="s">
        <v>140</v>
      </c>
      <c r="C44" s="50"/>
      <c r="D44" s="50"/>
      <c r="E44" s="59"/>
      <c r="F44" s="59">
        <f>SUM(F41:F43)</f>
        <v>2</v>
      </c>
      <c r="G44" s="59"/>
      <c r="H44" s="59"/>
      <c r="I44" s="51"/>
      <c r="J44" s="51"/>
      <c r="K44" s="52">
        <f>SUM(K41:K43)</f>
        <v>287770.91700000002</v>
      </c>
      <c r="L44" s="52">
        <f t="shared" ref="L44:P44" si="26">SUM(L41:L43)</f>
        <v>0</v>
      </c>
      <c r="M44" s="52">
        <f t="shared" si="26"/>
        <v>0</v>
      </c>
      <c r="N44" s="52">
        <f t="shared" si="26"/>
        <v>0</v>
      </c>
      <c r="O44" s="52">
        <f t="shared" si="26"/>
        <v>0</v>
      </c>
      <c r="P44" s="52">
        <f t="shared" si="26"/>
        <v>287770.91700000002</v>
      </c>
    </row>
    <row r="45" spans="1:16" ht="16.05" customHeight="1" x14ac:dyDescent="0.3">
      <c r="A45" s="44">
        <v>24</v>
      </c>
      <c r="B45" s="45" t="s">
        <v>131</v>
      </c>
      <c r="C45" s="45"/>
      <c r="D45" s="45"/>
      <c r="E45" s="57"/>
      <c r="F45" s="57">
        <v>12</v>
      </c>
      <c r="G45" s="57" t="s">
        <v>80</v>
      </c>
      <c r="H45" s="58" t="s">
        <v>149</v>
      </c>
      <c r="I45" s="46">
        <v>2.95</v>
      </c>
      <c r="J45" s="46">
        <v>17697</v>
      </c>
      <c r="K45" s="47">
        <f>(J45*I45*2.3)*F45</f>
        <v>1440889.7399999998</v>
      </c>
      <c r="L45" s="47">
        <f t="shared" si="3"/>
        <v>144088.97399999999</v>
      </c>
      <c r="M45" s="47"/>
      <c r="N45" s="47"/>
      <c r="O45" s="47"/>
      <c r="P45" s="48">
        <f t="shared" ref="P45:P46" si="27">SUM(K45:O45)</f>
        <v>1584978.7139999997</v>
      </c>
    </row>
    <row r="46" spans="1:16" ht="16.05" customHeight="1" x14ac:dyDescent="0.3">
      <c r="A46" s="44">
        <v>25</v>
      </c>
      <c r="B46" s="45" t="s">
        <v>132</v>
      </c>
      <c r="C46" s="45"/>
      <c r="D46" s="45"/>
      <c r="E46" s="57"/>
      <c r="F46" s="57">
        <v>1</v>
      </c>
      <c r="G46" s="57" t="s">
        <v>80</v>
      </c>
      <c r="H46" s="58" t="s">
        <v>149</v>
      </c>
      <c r="I46" s="46">
        <v>2.95</v>
      </c>
      <c r="J46" s="46">
        <v>17697</v>
      </c>
      <c r="K46" s="47">
        <f>(J46*I46*2.3)*F46</f>
        <v>120074.14499999999</v>
      </c>
      <c r="L46" s="47">
        <f t="shared" si="3"/>
        <v>12007.414499999999</v>
      </c>
      <c r="M46" s="47"/>
      <c r="N46" s="47"/>
      <c r="O46" s="47"/>
      <c r="P46" s="48">
        <f t="shared" si="27"/>
        <v>132081.55949999997</v>
      </c>
    </row>
    <row r="47" spans="1:16" ht="16.05" customHeight="1" x14ac:dyDescent="0.3">
      <c r="A47" s="44">
        <v>26</v>
      </c>
      <c r="B47" s="45" t="s">
        <v>133</v>
      </c>
      <c r="C47" s="45"/>
      <c r="D47" s="45"/>
      <c r="E47" s="57"/>
      <c r="F47" s="57">
        <v>1</v>
      </c>
      <c r="G47" s="57" t="s">
        <v>80</v>
      </c>
      <c r="H47" s="58" t="s">
        <v>149</v>
      </c>
      <c r="I47" s="46">
        <v>2.95</v>
      </c>
      <c r="J47" s="46">
        <v>17697</v>
      </c>
      <c r="K47" s="47">
        <f t="shared" ref="K47:K48" si="28">J47*I47*2.3</f>
        <v>120074.14499999999</v>
      </c>
      <c r="L47" s="47">
        <f t="shared" si="3"/>
        <v>12007.414499999999</v>
      </c>
      <c r="M47" s="47"/>
      <c r="N47" s="47"/>
      <c r="O47" s="47"/>
      <c r="P47" s="48">
        <f t="shared" ref="P47:P48" si="29">SUM(K47:O47)</f>
        <v>132081.55949999997</v>
      </c>
    </row>
    <row r="48" spans="1:16" ht="16.05" customHeight="1" x14ac:dyDescent="0.3">
      <c r="A48" s="44">
        <v>27</v>
      </c>
      <c r="B48" s="45"/>
      <c r="C48" s="45"/>
      <c r="D48" s="45"/>
      <c r="E48" s="57"/>
      <c r="F48" s="57"/>
      <c r="G48" s="57"/>
      <c r="H48" s="58"/>
      <c r="I48" s="46"/>
      <c r="J48" s="46">
        <v>17697</v>
      </c>
      <c r="K48" s="47">
        <f t="shared" si="28"/>
        <v>0</v>
      </c>
      <c r="L48" s="47">
        <f t="shared" si="3"/>
        <v>0</v>
      </c>
      <c r="M48" s="47">
        <f t="shared" ref="M48" si="30">K48*0.4</f>
        <v>0</v>
      </c>
      <c r="N48" s="47">
        <f t="shared" ref="N48" si="31">K48*0.35</f>
        <v>0</v>
      </c>
      <c r="O48" s="47">
        <f t="shared" ref="O48" si="32">K48*0.3</f>
        <v>0</v>
      </c>
      <c r="P48" s="48">
        <f t="shared" si="29"/>
        <v>0</v>
      </c>
    </row>
    <row r="49" spans="1:16" ht="16.05" customHeight="1" x14ac:dyDescent="0.3">
      <c r="A49" s="49"/>
      <c r="B49" s="50" t="s">
        <v>140</v>
      </c>
      <c r="C49" s="50"/>
      <c r="D49" s="50"/>
      <c r="E49" s="59"/>
      <c r="F49" s="59">
        <f>SUM(F45:F48)</f>
        <v>14</v>
      </c>
      <c r="G49" s="59"/>
      <c r="H49" s="59"/>
      <c r="I49" s="51"/>
      <c r="J49" s="51"/>
      <c r="K49" s="52">
        <f>SUM(K45:K48)</f>
        <v>1681038.0299999998</v>
      </c>
      <c r="L49" s="52">
        <f t="shared" ref="L49:P49" si="33">SUM(L45:L48)</f>
        <v>168103.80300000001</v>
      </c>
      <c r="M49" s="52">
        <f t="shared" si="33"/>
        <v>0</v>
      </c>
      <c r="N49" s="52">
        <f t="shared" si="33"/>
        <v>0</v>
      </c>
      <c r="O49" s="52">
        <f t="shared" si="33"/>
        <v>0</v>
      </c>
      <c r="P49" s="52">
        <f t="shared" si="33"/>
        <v>1849141.8329999996</v>
      </c>
    </row>
    <row r="50" spans="1:16" ht="16.05" customHeight="1" x14ac:dyDescent="0.3">
      <c r="A50" s="44">
        <v>28</v>
      </c>
      <c r="B50" s="45" t="s">
        <v>134</v>
      </c>
      <c r="C50" s="45"/>
      <c r="D50" s="45"/>
      <c r="E50" s="57"/>
      <c r="F50" s="57">
        <v>1</v>
      </c>
      <c r="G50" s="57" t="s">
        <v>80</v>
      </c>
      <c r="H50" s="58" t="s">
        <v>148</v>
      </c>
      <c r="I50" s="46">
        <v>3.01</v>
      </c>
      <c r="J50" s="46">
        <v>17697</v>
      </c>
      <c r="K50" s="47">
        <f>(J50*I50*2.3)*F50</f>
        <v>122516.33099999998</v>
      </c>
      <c r="L50" s="47">
        <f t="shared" si="3"/>
        <v>12251.633099999999</v>
      </c>
      <c r="M50" s="47"/>
      <c r="N50" s="47"/>
      <c r="O50" s="47"/>
      <c r="P50" s="48">
        <f t="shared" ref="P50:P51" si="34">SUM(K50:O50)</f>
        <v>134767.96409999998</v>
      </c>
    </row>
    <row r="51" spans="1:16" ht="16.05" customHeight="1" x14ac:dyDescent="0.3">
      <c r="A51" s="44">
        <v>29</v>
      </c>
      <c r="B51" s="45"/>
      <c r="C51" s="45"/>
      <c r="D51" s="45"/>
      <c r="E51" s="57"/>
      <c r="F51" s="57"/>
      <c r="G51" s="57"/>
      <c r="H51" s="58"/>
      <c r="I51" s="46"/>
      <c r="J51" s="46">
        <v>17697</v>
      </c>
      <c r="K51" s="47">
        <f t="shared" ref="K51" si="35">J51*I51*2.3</f>
        <v>0</v>
      </c>
      <c r="L51" s="47">
        <f t="shared" si="3"/>
        <v>0</v>
      </c>
      <c r="M51" s="47">
        <f t="shared" ref="M51" si="36">K51*0.4</f>
        <v>0</v>
      </c>
      <c r="N51" s="47">
        <f t="shared" ref="N51" si="37">K51*0.35</f>
        <v>0</v>
      </c>
      <c r="O51" s="47">
        <f t="shared" ref="O51" si="38">K51*0.3</f>
        <v>0</v>
      </c>
      <c r="P51" s="48">
        <f t="shared" si="34"/>
        <v>0</v>
      </c>
    </row>
    <row r="52" spans="1:16" ht="16.05" customHeight="1" x14ac:dyDescent="0.3">
      <c r="A52" s="49"/>
      <c r="B52" s="50" t="s">
        <v>140</v>
      </c>
      <c r="C52" s="50"/>
      <c r="D52" s="50"/>
      <c r="E52" s="59"/>
      <c r="F52" s="59">
        <f>SUM(F50:F51)</f>
        <v>1</v>
      </c>
      <c r="G52" s="59"/>
      <c r="H52" s="59"/>
      <c r="I52" s="51"/>
      <c r="J52" s="51"/>
      <c r="K52" s="52">
        <f>SUM(K50:K51)</f>
        <v>122516.33099999998</v>
      </c>
      <c r="L52" s="52">
        <f t="shared" ref="L52:P52" si="39">SUM(L50:L51)</f>
        <v>12251.633099999999</v>
      </c>
      <c r="M52" s="52">
        <f t="shared" si="39"/>
        <v>0</v>
      </c>
      <c r="N52" s="52">
        <f t="shared" si="39"/>
        <v>0</v>
      </c>
      <c r="O52" s="52">
        <f t="shared" si="39"/>
        <v>0</v>
      </c>
      <c r="P52" s="52">
        <f t="shared" si="39"/>
        <v>134767.96409999998</v>
      </c>
    </row>
    <row r="53" spans="1:16" ht="16.05" customHeight="1" x14ac:dyDescent="0.3">
      <c r="A53" s="44">
        <v>30</v>
      </c>
      <c r="B53" s="45" t="s">
        <v>136</v>
      </c>
      <c r="C53" s="45"/>
      <c r="D53" s="45"/>
      <c r="E53" s="57"/>
      <c r="F53" s="57">
        <v>1</v>
      </c>
      <c r="G53" s="57" t="s">
        <v>80</v>
      </c>
      <c r="H53" s="58" t="s">
        <v>150</v>
      </c>
      <c r="I53" s="46">
        <v>2.95</v>
      </c>
      <c r="J53" s="46">
        <v>17697</v>
      </c>
      <c r="K53" s="47">
        <f t="shared" ref="K53:K55" si="40">J53*I53*2.3</f>
        <v>120074.14499999999</v>
      </c>
      <c r="L53" s="47"/>
      <c r="M53" s="47"/>
      <c r="N53" s="47"/>
      <c r="O53" s="47"/>
      <c r="P53" s="48">
        <f t="shared" ref="P53:P55" si="41">SUM(K53:O53)</f>
        <v>120074.14499999999</v>
      </c>
    </row>
    <row r="54" spans="1:16" ht="16.05" customHeight="1" x14ac:dyDescent="0.3">
      <c r="A54" s="44">
        <v>31</v>
      </c>
      <c r="B54" s="45" t="s">
        <v>137</v>
      </c>
      <c r="C54" s="45"/>
      <c r="D54" s="45"/>
      <c r="E54" s="57"/>
      <c r="F54" s="57">
        <v>1</v>
      </c>
      <c r="G54" s="57" t="s">
        <v>80</v>
      </c>
      <c r="H54" s="58" t="s">
        <v>149</v>
      </c>
      <c r="I54" s="46">
        <v>2.95</v>
      </c>
      <c r="J54" s="46">
        <v>17697</v>
      </c>
      <c r="K54" s="47">
        <f t="shared" si="40"/>
        <v>120074.14499999999</v>
      </c>
      <c r="L54" s="47"/>
      <c r="M54" s="47"/>
      <c r="N54" s="47"/>
      <c r="O54" s="47"/>
      <c r="P54" s="48">
        <f t="shared" si="41"/>
        <v>120074.14499999999</v>
      </c>
    </row>
    <row r="55" spans="1:16" ht="16.05" customHeight="1" x14ac:dyDescent="0.3">
      <c r="A55" s="44">
        <v>32</v>
      </c>
      <c r="B55" s="45" t="s">
        <v>141</v>
      </c>
      <c r="C55" s="45"/>
      <c r="D55" s="45"/>
      <c r="E55" s="57"/>
      <c r="F55" s="57">
        <v>1</v>
      </c>
      <c r="G55" s="57" t="s">
        <v>80</v>
      </c>
      <c r="H55" s="58" t="s">
        <v>149</v>
      </c>
      <c r="I55" s="46">
        <v>2.95</v>
      </c>
      <c r="J55" s="46">
        <v>17697</v>
      </c>
      <c r="K55" s="47">
        <f t="shared" si="40"/>
        <v>120074.14499999999</v>
      </c>
      <c r="L55" s="47"/>
      <c r="M55" s="47"/>
      <c r="N55" s="47"/>
      <c r="O55" s="47"/>
      <c r="P55" s="48">
        <f t="shared" si="41"/>
        <v>120074.14499999999</v>
      </c>
    </row>
    <row r="56" spans="1:16" ht="16.05" customHeight="1" x14ac:dyDescent="0.3">
      <c r="A56" s="49"/>
      <c r="B56" s="50" t="s">
        <v>140</v>
      </c>
      <c r="C56" s="50"/>
      <c r="D56" s="50"/>
      <c r="E56" s="59"/>
      <c r="F56" s="59">
        <f>SUM(F53:F55)</f>
        <v>3</v>
      </c>
      <c r="G56" s="59"/>
      <c r="H56" s="59"/>
      <c r="I56" s="51"/>
      <c r="J56" s="51"/>
      <c r="K56" s="52">
        <f>SUM(K53:K55)</f>
        <v>360222.43499999994</v>
      </c>
      <c r="L56" s="52">
        <f t="shared" ref="L56:P56" si="42">SUM(L53:L55)</f>
        <v>0</v>
      </c>
      <c r="M56" s="52">
        <f t="shared" si="42"/>
        <v>0</v>
      </c>
      <c r="N56" s="52">
        <f t="shared" si="42"/>
        <v>0</v>
      </c>
      <c r="O56" s="52">
        <f t="shared" si="42"/>
        <v>0</v>
      </c>
      <c r="P56" s="52">
        <f t="shared" si="42"/>
        <v>360222.43499999994</v>
      </c>
    </row>
    <row r="57" spans="1:16" ht="16.05" customHeight="1" x14ac:dyDescent="0.3">
      <c r="A57" s="44"/>
      <c r="B57" s="45" t="s">
        <v>138</v>
      </c>
      <c r="C57" s="45"/>
      <c r="D57" s="45"/>
      <c r="E57" s="57"/>
      <c r="F57" s="64">
        <f>SUM(F26:F36)+F25+F13+F9</f>
        <v>29</v>
      </c>
      <c r="G57" s="64"/>
      <c r="H57" s="64"/>
      <c r="I57" s="65"/>
      <c r="J57" s="65"/>
      <c r="K57" s="66">
        <f t="shared" ref="K57:P57" si="43">SUM(K26:K36)+K25+K13+K9</f>
        <v>3832196.8649999998</v>
      </c>
      <c r="L57" s="66">
        <f t="shared" si="43"/>
        <v>331241.82779999997</v>
      </c>
      <c r="M57" s="66">
        <f t="shared" si="43"/>
        <v>0</v>
      </c>
      <c r="N57" s="66">
        <f t="shared" si="43"/>
        <v>0</v>
      </c>
      <c r="O57" s="66">
        <f t="shared" si="43"/>
        <v>163260.13409999997</v>
      </c>
      <c r="P57" s="66">
        <f t="shared" si="43"/>
        <v>4326698.8268999998</v>
      </c>
    </row>
    <row r="58" spans="1:16" ht="16.05" customHeight="1" x14ac:dyDescent="0.3">
      <c r="A58" s="44"/>
      <c r="B58" s="45" t="s">
        <v>139</v>
      </c>
      <c r="C58" s="45"/>
      <c r="D58" s="45"/>
      <c r="E58" s="57"/>
      <c r="F58" s="64">
        <f>F56+F52+F49+F44+F37+F38</f>
        <v>21</v>
      </c>
      <c r="G58" s="64"/>
      <c r="H58" s="64"/>
      <c r="I58" s="65"/>
      <c r="J58" s="65"/>
      <c r="K58" s="66">
        <f>K56+K52+K49+K44+K37+K38</f>
        <v>2590345.2839999995</v>
      </c>
      <c r="L58" s="66">
        <f t="shared" ref="L58:P58" si="44">L56+L52+L49+L44+L37+L38</f>
        <v>180355.43610000002</v>
      </c>
      <c r="M58" s="66">
        <f t="shared" si="44"/>
        <v>0</v>
      </c>
      <c r="N58" s="66">
        <f t="shared" si="44"/>
        <v>0</v>
      </c>
      <c r="O58" s="66">
        <f t="shared" si="44"/>
        <v>0</v>
      </c>
      <c r="P58" s="66">
        <f t="shared" si="44"/>
        <v>2770700.7200999996</v>
      </c>
    </row>
    <row r="59" spans="1:16" ht="16.05" customHeight="1" x14ac:dyDescent="0.3">
      <c r="A59" s="44"/>
      <c r="B59" s="45" t="s">
        <v>115</v>
      </c>
      <c r="C59" s="45"/>
      <c r="D59" s="45"/>
      <c r="E59" s="57"/>
      <c r="F59" s="61">
        <f>F58+F57</f>
        <v>50</v>
      </c>
      <c r="G59" s="61"/>
      <c r="H59" s="61"/>
      <c r="I59" s="62"/>
      <c r="J59" s="62"/>
      <c r="K59" s="63">
        <f>K58+K57</f>
        <v>6422542.1489999993</v>
      </c>
      <c r="L59" s="63">
        <f t="shared" ref="L59:P59" si="45">L58+L57</f>
        <v>511597.26390000002</v>
      </c>
      <c r="M59" s="63">
        <f t="shared" si="45"/>
        <v>0</v>
      </c>
      <c r="N59" s="63">
        <f t="shared" si="45"/>
        <v>0</v>
      </c>
      <c r="O59" s="63">
        <f t="shared" si="45"/>
        <v>163260.13409999997</v>
      </c>
      <c r="P59" s="63">
        <f t="shared" si="45"/>
        <v>7097399.5469999993</v>
      </c>
    </row>
  </sheetData>
  <mergeCells count="19">
    <mergeCell ref="K5:K6"/>
    <mergeCell ref="L5:L6"/>
    <mergeCell ref="M5:M6"/>
    <mergeCell ref="A1:C1"/>
    <mergeCell ref="J1:M1"/>
    <mergeCell ref="A3:P3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H5:H6"/>
    <mergeCell ref="I5:I6"/>
    <mergeCell ref="J5:J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J1" sqref="J1:M1"/>
    </sheetView>
  </sheetViews>
  <sheetFormatPr defaultRowHeight="14.4" x14ac:dyDescent="0.3"/>
  <cols>
    <col min="1" max="1" width="5.77734375" style="54" customWidth="1"/>
    <col min="2" max="2" width="23.88671875" style="55" customWidth="1"/>
    <col min="3" max="3" width="14.21875" style="55" customWidth="1"/>
    <col min="4" max="4" width="13.5546875" style="55" customWidth="1"/>
    <col min="5" max="6" width="6.77734375" style="60" customWidth="1"/>
    <col min="7" max="7" width="8.21875" style="60" customWidth="1"/>
    <col min="8" max="8" width="6.77734375" style="60" customWidth="1"/>
    <col min="9" max="10" width="6.77734375" style="54" customWidth="1"/>
    <col min="11" max="16" width="12.77734375" style="56" customWidth="1"/>
  </cols>
  <sheetData>
    <row r="1" spans="1:16" ht="61.8" customHeight="1" x14ac:dyDescent="0.3">
      <c r="A1" s="84" t="s">
        <v>100</v>
      </c>
      <c r="B1" s="84"/>
      <c r="C1" s="84"/>
      <c r="D1" s="67"/>
      <c r="E1" s="67"/>
      <c r="F1" s="67"/>
      <c r="G1" s="67"/>
      <c r="H1" s="67"/>
      <c r="I1" s="67"/>
      <c r="J1" s="82" t="s">
        <v>99</v>
      </c>
      <c r="K1" s="82"/>
      <c r="L1" s="82"/>
      <c r="M1" s="82"/>
      <c r="N1" s="38"/>
      <c r="O1" s="38"/>
      <c r="P1" s="38"/>
    </row>
    <row r="2" spans="1:16" ht="12" customHeight="1" x14ac:dyDescent="0.3">
      <c r="A2" s="67"/>
      <c r="B2" s="39"/>
      <c r="C2" s="39"/>
      <c r="D2" s="67"/>
      <c r="E2" s="67"/>
      <c r="F2" s="67"/>
      <c r="G2" s="67"/>
      <c r="H2" s="40"/>
      <c r="I2" s="40"/>
      <c r="J2" s="40"/>
      <c r="K2" s="38"/>
      <c r="L2" s="38"/>
      <c r="M2" s="38"/>
      <c r="N2" s="38"/>
      <c r="O2" s="38"/>
      <c r="P2" s="38"/>
    </row>
    <row r="3" spans="1:16" ht="40.799999999999997" customHeight="1" x14ac:dyDescent="0.3">
      <c r="A3" s="87" t="s">
        <v>152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3"/>
      <c r="L4" s="43"/>
      <c r="M4" s="43"/>
      <c r="N4" s="43"/>
      <c r="O4" s="43"/>
      <c r="P4" s="43"/>
    </row>
    <row r="5" spans="1:16" ht="16.05" customHeight="1" x14ac:dyDescent="0.3">
      <c r="A5" s="89" t="s">
        <v>4</v>
      </c>
      <c r="B5" s="90" t="s">
        <v>6</v>
      </c>
      <c r="C5" s="90" t="s">
        <v>103</v>
      </c>
      <c r="D5" s="85" t="s">
        <v>104</v>
      </c>
      <c r="E5" s="85" t="s">
        <v>105</v>
      </c>
      <c r="F5" s="85" t="s">
        <v>106</v>
      </c>
      <c r="G5" s="85" t="s">
        <v>107</v>
      </c>
      <c r="H5" s="85" t="s">
        <v>108</v>
      </c>
      <c r="I5" s="86" t="s">
        <v>12</v>
      </c>
      <c r="J5" s="86" t="s">
        <v>13</v>
      </c>
      <c r="K5" s="83" t="s">
        <v>109</v>
      </c>
      <c r="L5" s="83" t="s">
        <v>110</v>
      </c>
      <c r="M5" s="83" t="s">
        <v>111</v>
      </c>
      <c r="N5" s="83" t="s">
        <v>147</v>
      </c>
      <c r="O5" s="83" t="s">
        <v>112</v>
      </c>
      <c r="P5" s="91" t="s">
        <v>113</v>
      </c>
    </row>
    <row r="6" spans="1:16" ht="112.8" customHeight="1" x14ac:dyDescent="0.3">
      <c r="A6" s="89"/>
      <c r="B6" s="90"/>
      <c r="C6" s="90"/>
      <c r="D6" s="85"/>
      <c r="E6" s="85"/>
      <c r="F6" s="85"/>
      <c r="G6" s="85"/>
      <c r="H6" s="85"/>
      <c r="I6" s="86"/>
      <c r="J6" s="86"/>
      <c r="K6" s="83"/>
      <c r="L6" s="83"/>
      <c r="M6" s="83"/>
      <c r="N6" s="83"/>
      <c r="O6" s="83"/>
      <c r="P6" s="91"/>
    </row>
    <row r="7" spans="1:16" ht="16.05" customHeight="1" x14ac:dyDescent="0.3">
      <c r="A7" s="44">
        <v>1</v>
      </c>
      <c r="B7" s="45" t="s">
        <v>101</v>
      </c>
      <c r="C7" s="45" t="s">
        <v>102</v>
      </c>
      <c r="D7" s="45"/>
      <c r="E7" s="57">
        <v>26</v>
      </c>
      <c r="F7" s="57">
        <v>2</v>
      </c>
      <c r="G7" s="57" t="s">
        <v>114</v>
      </c>
      <c r="H7" s="58" t="s">
        <v>135</v>
      </c>
      <c r="I7" s="46">
        <v>5.91</v>
      </c>
      <c r="J7" s="46">
        <v>17697</v>
      </c>
      <c r="K7" s="47">
        <f>J7*I7*2.3*F7</f>
        <v>481110.64199999999</v>
      </c>
      <c r="L7" s="47"/>
      <c r="M7" s="47"/>
      <c r="N7" s="47"/>
      <c r="O7" s="47"/>
      <c r="P7" s="48">
        <f>SUM(K7:O7)</f>
        <v>481110.64199999999</v>
      </c>
    </row>
    <row r="8" spans="1:16" ht="16.05" customHeight="1" x14ac:dyDescent="0.3">
      <c r="A8" s="44">
        <v>2</v>
      </c>
      <c r="B8" s="45"/>
      <c r="C8" s="45"/>
      <c r="D8" s="45"/>
      <c r="E8" s="57"/>
      <c r="F8" s="57"/>
      <c r="G8" s="57"/>
      <c r="H8" s="58"/>
      <c r="I8" s="46"/>
      <c r="J8" s="46">
        <v>17697</v>
      </c>
      <c r="K8" s="47">
        <f>J8*I8*2.3</f>
        <v>0</v>
      </c>
      <c r="L8" s="47">
        <f>K8*0.1</f>
        <v>0</v>
      </c>
      <c r="M8" s="47"/>
      <c r="N8" s="47"/>
      <c r="O8" s="47"/>
      <c r="P8" s="48">
        <f>SUM(K8:O8)</f>
        <v>0</v>
      </c>
    </row>
    <row r="9" spans="1:16" ht="16.05" customHeight="1" x14ac:dyDescent="0.3">
      <c r="A9" s="49"/>
      <c r="B9" s="50" t="s">
        <v>140</v>
      </c>
      <c r="C9" s="50"/>
      <c r="D9" s="50"/>
      <c r="E9" s="59"/>
      <c r="F9" s="59">
        <f>SUM(F7:F8)</f>
        <v>2</v>
      </c>
      <c r="G9" s="59"/>
      <c r="H9" s="59"/>
      <c r="I9" s="51"/>
      <c r="J9" s="51"/>
      <c r="K9" s="52"/>
      <c r="L9" s="52"/>
      <c r="M9" s="52"/>
      <c r="N9" s="52"/>
      <c r="O9" s="52"/>
      <c r="P9" s="53"/>
    </row>
    <row r="10" spans="1:16" ht="16.05" customHeight="1" x14ac:dyDescent="0.3">
      <c r="A10" s="44">
        <v>3</v>
      </c>
      <c r="B10" s="45" t="s">
        <v>116</v>
      </c>
      <c r="C10" s="45" t="s">
        <v>102</v>
      </c>
      <c r="D10" s="45"/>
      <c r="E10" s="57">
        <v>25</v>
      </c>
      <c r="F10" s="57">
        <v>1</v>
      </c>
      <c r="G10" s="57" t="s">
        <v>118</v>
      </c>
      <c r="H10" s="58" t="s">
        <v>144</v>
      </c>
      <c r="I10" s="46">
        <v>4.7300000000000004</v>
      </c>
      <c r="J10" s="46">
        <v>17697</v>
      </c>
      <c r="K10" s="47">
        <f t="shared" ref="K10:K12" si="0">J10*I10*2.3</f>
        <v>192525.663</v>
      </c>
      <c r="L10" s="47"/>
      <c r="M10" s="47"/>
      <c r="N10" s="47"/>
      <c r="O10" s="47"/>
      <c r="P10" s="48">
        <f>SUM(K10:O10)</f>
        <v>192525.663</v>
      </c>
    </row>
    <row r="11" spans="1:16" ht="16.05" customHeight="1" x14ac:dyDescent="0.3">
      <c r="A11" s="44">
        <v>4</v>
      </c>
      <c r="B11" s="45" t="s">
        <v>117</v>
      </c>
      <c r="C11" s="45" t="s">
        <v>102</v>
      </c>
      <c r="D11" s="45" t="s">
        <v>27</v>
      </c>
      <c r="E11" s="57">
        <v>36</v>
      </c>
      <c r="F11" s="57">
        <v>1</v>
      </c>
      <c r="G11" s="57" t="s">
        <v>118</v>
      </c>
      <c r="H11" s="58" t="s">
        <v>148</v>
      </c>
      <c r="I11" s="46">
        <v>5.16</v>
      </c>
      <c r="J11" s="46">
        <v>17697</v>
      </c>
      <c r="K11" s="47">
        <f t="shared" si="0"/>
        <v>210027.99599999998</v>
      </c>
      <c r="L11" s="47"/>
      <c r="M11" s="47"/>
      <c r="N11" s="47"/>
      <c r="O11" s="47">
        <f>K11*0.3</f>
        <v>63008.398799999995</v>
      </c>
      <c r="P11" s="48">
        <f t="shared" ref="P11:P12" si="1">SUM(K11:O11)</f>
        <v>273036.39480000001</v>
      </c>
    </row>
    <row r="12" spans="1:16" ht="16.05" customHeight="1" x14ac:dyDescent="0.3">
      <c r="A12" s="44">
        <v>5</v>
      </c>
      <c r="B12" s="45" t="s">
        <v>143</v>
      </c>
      <c r="C12" s="45" t="s">
        <v>102</v>
      </c>
      <c r="D12" s="45"/>
      <c r="E12" s="57">
        <v>23</v>
      </c>
      <c r="F12" s="57">
        <v>1</v>
      </c>
      <c r="G12" s="57" t="s">
        <v>118</v>
      </c>
      <c r="H12" s="58" t="s">
        <v>144</v>
      </c>
      <c r="I12" s="46">
        <v>4.67</v>
      </c>
      <c r="J12" s="46">
        <v>17697</v>
      </c>
      <c r="K12" s="47">
        <f t="shared" si="0"/>
        <v>190083.47699999998</v>
      </c>
      <c r="L12" s="47"/>
      <c r="M12" s="47"/>
      <c r="N12" s="47"/>
      <c r="O12" s="47"/>
      <c r="P12" s="48">
        <f t="shared" si="1"/>
        <v>190083.47699999998</v>
      </c>
    </row>
    <row r="13" spans="1:16" ht="16.05" customHeight="1" x14ac:dyDescent="0.3">
      <c r="A13" s="49"/>
      <c r="B13" s="50" t="s">
        <v>140</v>
      </c>
      <c r="C13" s="50"/>
      <c r="D13" s="50"/>
      <c r="E13" s="59"/>
      <c r="F13" s="59">
        <f>SUM(F10:F12)</f>
        <v>3</v>
      </c>
      <c r="G13" s="59"/>
      <c r="H13" s="59"/>
      <c r="I13" s="51"/>
      <c r="J13" s="51"/>
      <c r="K13" s="52"/>
      <c r="L13" s="52"/>
      <c r="M13" s="52"/>
      <c r="N13" s="52"/>
      <c r="O13" s="52"/>
      <c r="P13" s="53"/>
    </row>
    <row r="14" spans="1:16" ht="16.05" customHeight="1" x14ac:dyDescent="0.3">
      <c r="A14" s="44">
        <v>6</v>
      </c>
      <c r="B14" s="45" t="s">
        <v>121</v>
      </c>
      <c r="C14" s="45" t="s">
        <v>102</v>
      </c>
      <c r="D14" s="45"/>
      <c r="E14" s="57"/>
      <c r="F14" s="57">
        <v>1</v>
      </c>
      <c r="G14" s="57" t="s">
        <v>123</v>
      </c>
      <c r="H14" s="58"/>
      <c r="I14" s="46"/>
      <c r="J14" s="46">
        <v>17697</v>
      </c>
      <c r="K14" s="47">
        <f t="shared" ref="K14:K24" si="2">J14*I14*2.3</f>
        <v>0</v>
      </c>
      <c r="L14" s="47">
        <f t="shared" ref="L14:L51" si="3">K14*0.1</f>
        <v>0</v>
      </c>
      <c r="M14" s="47">
        <f t="shared" ref="M14:M15" si="4">K14*0.4</f>
        <v>0</v>
      </c>
      <c r="N14" s="47">
        <f t="shared" ref="N14:N15" si="5">K14*0.35</f>
        <v>0</v>
      </c>
      <c r="O14" s="47">
        <f t="shared" ref="O14:O24" si="6">K14*0.3</f>
        <v>0</v>
      </c>
      <c r="P14" s="48">
        <f t="shared" ref="P14" si="7">SUM(K14:O14)</f>
        <v>0</v>
      </c>
    </row>
    <row r="15" spans="1:16" ht="16.05" customHeight="1" x14ac:dyDescent="0.3">
      <c r="A15" s="44">
        <v>7</v>
      </c>
      <c r="B15" s="45" t="s">
        <v>119</v>
      </c>
      <c r="C15" s="45" t="s">
        <v>102</v>
      </c>
      <c r="D15" s="45"/>
      <c r="E15" s="57"/>
      <c r="F15" s="57"/>
      <c r="G15" s="57" t="s">
        <v>123</v>
      </c>
      <c r="H15" s="58"/>
      <c r="I15" s="46"/>
      <c r="J15" s="46">
        <v>17697</v>
      </c>
      <c r="K15" s="47">
        <f t="shared" si="2"/>
        <v>0</v>
      </c>
      <c r="L15" s="47">
        <f t="shared" si="3"/>
        <v>0</v>
      </c>
      <c r="M15" s="47">
        <f t="shared" si="4"/>
        <v>0</v>
      </c>
      <c r="N15" s="47">
        <f t="shared" si="5"/>
        <v>0</v>
      </c>
      <c r="O15" s="47">
        <f t="shared" si="6"/>
        <v>0</v>
      </c>
      <c r="P15" s="48">
        <f t="shared" ref="P15:P24" si="8">SUM(K15:O15)</f>
        <v>0</v>
      </c>
    </row>
    <row r="16" spans="1:16" ht="16.05" customHeight="1" x14ac:dyDescent="0.3">
      <c r="A16" s="44">
        <v>8</v>
      </c>
      <c r="B16" s="45" t="s">
        <v>120</v>
      </c>
      <c r="C16" s="45" t="s">
        <v>102</v>
      </c>
      <c r="D16" s="45" t="s">
        <v>27</v>
      </c>
      <c r="E16" s="57">
        <v>31</v>
      </c>
      <c r="F16" s="57">
        <v>1</v>
      </c>
      <c r="G16" s="57" t="s">
        <v>123</v>
      </c>
      <c r="H16" s="58" t="s">
        <v>148</v>
      </c>
      <c r="I16" s="46">
        <v>4.5</v>
      </c>
      <c r="J16" s="46">
        <v>17697</v>
      </c>
      <c r="K16" s="47">
        <f t="shared" si="2"/>
        <v>183163.94999999998</v>
      </c>
      <c r="L16" s="47"/>
      <c r="M16" s="47"/>
      <c r="N16" s="47"/>
      <c r="O16" s="47">
        <f t="shared" si="6"/>
        <v>54949.18499999999</v>
      </c>
      <c r="P16" s="48">
        <f t="shared" si="8"/>
        <v>238113.13499999998</v>
      </c>
    </row>
    <row r="17" spans="1:16" ht="16.05" customHeight="1" x14ac:dyDescent="0.3">
      <c r="A17" s="44">
        <v>9</v>
      </c>
      <c r="B17" s="45" t="s">
        <v>122</v>
      </c>
      <c r="C17" s="45" t="s">
        <v>102</v>
      </c>
      <c r="D17" s="45" t="s">
        <v>27</v>
      </c>
      <c r="E17" s="57">
        <v>12</v>
      </c>
      <c r="F17" s="57">
        <v>1</v>
      </c>
      <c r="G17" s="57" t="s">
        <v>123</v>
      </c>
      <c r="H17" s="58" t="s">
        <v>148</v>
      </c>
      <c r="I17" s="46">
        <v>4.21</v>
      </c>
      <c r="J17" s="46">
        <v>17697</v>
      </c>
      <c r="K17" s="47">
        <f t="shared" si="2"/>
        <v>171360.05099999998</v>
      </c>
      <c r="L17" s="47">
        <f t="shared" si="3"/>
        <v>17136.005099999998</v>
      </c>
      <c r="M17" s="47"/>
      <c r="N17" s="47"/>
      <c r="O17" s="47">
        <f t="shared" si="6"/>
        <v>51408.015299999992</v>
      </c>
      <c r="P17" s="48">
        <f t="shared" si="8"/>
        <v>239904.07139999999</v>
      </c>
    </row>
    <row r="18" spans="1:16" ht="16.05" customHeight="1" x14ac:dyDescent="0.3">
      <c r="A18" s="44"/>
      <c r="B18" s="45" t="s">
        <v>122</v>
      </c>
      <c r="C18" s="45" t="s">
        <v>102</v>
      </c>
      <c r="D18" s="45"/>
      <c r="E18" s="57">
        <v>11</v>
      </c>
      <c r="F18" s="57">
        <v>1</v>
      </c>
      <c r="G18" s="57" t="s">
        <v>123</v>
      </c>
      <c r="H18" s="58" t="s">
        <v>144</v>
      </c>
      <c r="I18" s="46">
        <v>3.94</v>
      </c>
      <c r="J18" s="46">
        <v>17697</v>
      </c>
      <c r="K18" s="47">
        <f t="shared" si="2"/>
        <v>160370.21399999998</v>
      </c>
      <c r="L18" s="47">
        <f t="shared" si="3"/>
        <v>16037.021399999998</v>
      </c>
      <c r="M18" s="47"/>
      <c r="N18" s="47"/>
      <c r="O18" s="47"/>
      <c r="P18" s="48">
        <f t="shared" si="8"/>
        <v>176407.23539999998</v>
      </c>
    </row>
    <row r="19" spans="1:16" ht="16.05" customHeight="1" x14ac:dyDescent="0.3">
      <c r="A19" s="44"/>
      <c r="B19" s="45" t="s">
        <v>122</v>
      </c>
      <c r="C19" s="45" t="s">
        <v>102</v>
      </c>
      <c r="D19" s="45"/>
      <c r="E19" s="57">
        <v>10</v>
      </c>
      <c r="F19" s="57">
        <v>1</v>
      </c>
      <c r="G19" s="57" t="s">
        <v>123</v>
      </c>
      <c r="H19" s="58" t="s">
        <v>144</v>
      </c>
      <c r="I19" s="46">
        <v>3.94</v>
      </c>
      <c r="J19" s="46">
        <v>17697</v>
      </c>
      <c r="K19" s="47">
        <f t="shared" si="2"/>
        <v>160370.21399999998</v>
      </c>
      <c r="L19" s="47">
        <f t="shared" si="3"/>
        <v>16037.021399999998</v>
      </c>
      <c r="M19" s="47"/>
      <c r="N19" s="47"/>
      <c r="O19" s="47"/>
      <c r="P19" s="48">
        <f t="shared" si="8"/>
        <v>176407.23539999998</v>
      </c>
    </row>
    <row r="20" spans="1:16" ht="16.05" customHeight="1" x14ac:dyDescent="0.3">
      <c r="A20" s="44"/>
      <c r="B20" s="45" t="s">
        <v>122</v>
      </c>
      <c r="C20" s="45" t="s">
        <v>102</v>
      </c>
      <c r="D20" s="45"/>
      <c r="E20" s="57">
        <v>39</v>
      </c>
      <c r="F20" s="57">
        <v>1</v>
      </c>
      <c r="G20" s="57" t="s">
        <v>123</v>
      </c>
      <c r="H20" s="58" t="s">
        <v>144</v>
      </c>
      <c r="I20" s="46">
        <v>4.1900000000000004</v>
      </c>
      <c r="J20" s="46">
        <v>17697</v>
      </c>
      <c r="K20" s="47">
        <f t="shared" si="2"/>
        <v>170545.989</v>
      </c>
      <c r="L20" s="47">
        <f t="shared" si="3"/>
        <v>17054.598900000001</v>
      </c>
      <c r="M20" s="47"/>
      <c r="N20" s="47"/>
      <c r="O20" s="47"/>
      <c r="P20" s="48">
        <f t="shared" si="8"/>
        <v>187600.58790000001</v>
      </c>
    </row>
    <row r="21" spans="1:16" ht="16.05" customHeight="1" x14ac:dyDescent="0.3">
      <c r="A21" s="44"/>
      <c r="B21" s="45" t="s">
        <v>122</v>
      </c>
      <c r="C21" s="45" t="s">
        <v>102</v>
      </c>
      <c r="D21" s="45"/>
      <c r="E21" s="57">
        <v>7</v>
      </c>
      <c r="F21" s="57">
        <v>1</v>
      </c>
      <c r="G21" s="57" t="s">
        <v>123</v>
      </c>
      <c r="H21" s="58" t="s">
        <v>144</v>
      </c>
      <c r="I21" s="46">
        <v>3.85</v>
      </c>
      <c r="J21" s="46">
        <v>17697</v>
      </c>
      <c r="K21" s="47">
        <f t="shared" si="2"/>
        <v>156706.93499999997</v>
      </c>
      <c r="L21" s="47">
        <f t="shared" si="3"/>
        <v>15670.693499999998</v>
      </c>
      <c r="M21" s="47"/>
      <c r="N21" s="47"/>
      <c r="O21" s="47"/>
      <c r="P21" s="48">
        <f t="shared" si="8"/>
        <v>172377.62849999996</v>
      </c>
    </row>
    <row r="22" spans="1:16" ht="16.05" customHeight="1" x14ac:dyDescent="0.3">
      <c r="A22" s="44"/>
      <c r="B22" s="45" t="s">
        <v>122</v>
      </c>
      <c r="C22" s="45" t="s">
        <v>102</v>
      </c>
      <c r="D22" s="45"/>
      <c r="E22" s="57"/>
      <c r="F22" s="57"/>
      <c r="G22" s="57" t="s">
        <v>123</v>
      </c>
      <c r="H22" s="58"/>
      <c r="I22" s="46"/>
      <c r="J22" s="46">
        <v>17697</v>
      </c>
      <c r="K22" s="47">
        <f t="shared" si="2"/>
        <v>0</v>
      </c>
      <c r="L22" s="47">
        <f t="shared" si="3"/>
        <v>0</v>
      </c>
      <c r="M22" s="47">
        <f t="shared" ref="M22:M23" si="9">K22*0.4</f>
        <v>0</v>
      </c>
      <c r="N22" s="47">
        <f t="shared" ref="N22:N23" si="10">K22*0.35</f>
        <v>0</v>
      </c>
      <c r="O22" s="47">
        <f t="shared" ref="O22:O23" si="11">K22*0.3</f>
        <v>0</v>
      </c>
      <c r="P22" s="48">
        <f t="shared" si="8"/>
        <v>0</v>
      </c>
    </row>
    <row r="23" spans="1:16" ht="16.05" customHeight="1" x14ac:dyDescent="0.3">
      <c r="A23" s="44">
        <v>10</v>
      </c>
      <c r="B23" s="45" t="s">
        <v>125</v>
      </c>
      <c r="C23" s="45" t="s">
        <v>102</v>
      </c>
      <c r="D23" s="45"/>
      <c r="E23" s="57"/>
      <c r="F23" s="57"/>
      <c r="G23" s="57" t="s">
        <v>123</v>
      </c>
      <c r="H23" s="58"/>
      <c r="I23" s="46"/>
      <c r="J23" s="46">
        <v>17697</v>
      </c>
      <c r="K23" s="47">
        <f t="shared" si="2"/>
        <v>0</v>
      </c>
      <c r="L23" s="47">
        <f t="shared" si="3"/>
        <v>0</v>
      </c>
      <c r="M23" s="47">
        <f t="shared" si="9"/>
        <v>0</v>
      </c>
      <c r="N23" s="47">
        <f t="shared" si="10"/>
        <v>0</v>
      </c>
      <c r="O23" s="47">
        <f t="shared" si="11"/>
        <v>0</v>
      </c>
      <c r="P23" s="48">
        <f t="shared" si="8"/>
        <v>0</v>
      </c>
    </row>
    <row r="24" spans="1:16" ht="16.05" customHeight="1" x14ac:dyDescent="0.3">
      <c r="A24" s="44">
        <v>11</v>
      </c>
      <c r="B24" s="45" t="s">
        <v>126</v>
      </c>
      <c r="C24" s="45" t="s">
        <v>102</v>
      </c>
      <c r="D24" s="45" t="s">
        <v>27</v>
      </c>
      <c r="E24" s="57">
        <v>5</v>
      </c>
      <c r="F24" s="57">
        <v>1</v>
      </c>
      <c r="G24" s="57" t="s">
        <v>123</v>
      </c>
      <c r="H24" s="58" t="s">
        <v>148</v>
      </c>
      <c r="I24" s="46">
        <v>4.66</v>
      </c>
      <c r="J24" s="46">
        <v>17697</v>
      </c>
      <c r="K24" s="47">
        <f t="shared" si="2"/>
        <v>189676.446</v>
      </c>
      <c r="L24" s="47"/>
      <c r="M24" s="47"/>
      <c r="N24" s="47"/>
      <c r="O24" s="47">
        <f t="shared" si="6"/>
        <v>56902.933799999999</v>
      </c>
      <c r="P24" s="48">
        <f t="shared" si="8"/>
        <v>246579.3798</v>
      </c>
    </row>
    <row r="25" spans="1:16" ht="16.05" customHeight="1" x14ac:dyDescent="0.3">
      <c r="A25" s="49"/>
      <c r="B25" s="50" t="s">
        <v>140</v>
      </c>
      <c r="C25" s="50"/>
      <c r="D25" s="50"/>
      <c r="E25" s="59"/>
      <c r="F25" s="59">
        <f>SUM(F14:F24)</f>
        <v>8</v>
      </c>
      <c r="G25" s="59"/>
      <c r="H25" s="59"/>
      <c r="I25" s="51"/>
      <c r="J25" s="51"/>
      <c r="K25" s="52">
        <f t="shared" ref="K25:P25" si="12">SUM(K14:K24)</f>
        <v>1192193.7989999996</v>
      </c>
      <c r="L25" s="52">
        <f t="shared" si="12"/>
        <v>81935.340299999982</v>
      </c>
      <c r="M25" s="52">
        <f t="shared" si="12"/>
        <v>0</v>
      </c>
      <c r="N25" s="52">
        <f t="shared" si="12"/>
        <v>0</v>
      </c>
      <c r="O25" s="52">
        <f t="shared" si="12"/>
        <v>163260.13409999997</v>
      </c>
      <c r="P25" s="53">
        <f t="shared" si="12"/>
        <v>1437389.2733999998</v>
      </c>
    </row>
    <row r="26" spans="1:16" ht="16.05" customHeight="1" x14ac:dyDescent="0.3">
      <c r="A26" s="44">
        <v>12</v>
      </c>
      <c r="B26" s="45" t="s">
        <v>121</v>
      </c>
      <c r="C26" s="45" t="s">
        <v>124</v>
      </c>
      <c r="D26" s="45"/>
      <c r="E26" s="57">
        <v>37</v>
      </c>
      <c r="F26" s="57">
        <v>1</v>
      </c>
      <c r="G26" s="57" t="s">
        <v>127</v>
      </c>
      <c r="H26" s="58" t="s">
        <v>144</v>
      </c>
      <c r="I26" s="46">
        <v>3.73</v>
      </c>
      <c r="J26" s="46">
        <v>17697</v>
      </c>
      <c r="K26" s="47">
        <f t="shared" ref="K26:K39" si="13">J26*I26*2.3</f>
        <v>151822.56299999999</v>
      </c>
      <c r="L26" s="47">
        <f t="shared" si="3"/>
        <v>15182.256300000001</v>
      </c>
      <c r="M26" s="47"/>
      <c r="N26" s="47"/>
      <c r="O26" s="47"/>
      <c r="P26" s="48">
        <f t="shared" ref="P26:P39" si="14">SUM(K26:O26)</f>
        <v>167004.8193</v>
      </c>
    </row>
    <row r="27" spans="1:16" ht="16.05" customHeight="1" x14ac:dyDescent="0.3">
      <c r="A27" s="44">
        <v>13</v>
      </c>
      <c r="B27" s="45" t="s">
        <v>119</v>
      </c>
      <c r="C27" s="45" t="s">
        <v>124</v>
      </c>
      <c r="D27" s="45"/>
      <c r="E27" s="57"/>
      <c r="F27" s="57"/>
      <c r="G27" s="57" t="s">
        <v>127</v>
      </c>
      <c r="H27" s="58"/>
      <c r="I27" s="46"/>
      <c r="J27" s="46">
        <v>17697</v>
      </c>
      <c r="K27" s="47">
        <f t="shared" si="13"/>
        <v>0</v>
      </c>
      <c r="L27" s="47">
        <f t="shared" si="3"/>
        <v>0</v>
      </c>
      <c r="M27" s="47">
        <f t="shared" ref="M27:M39" si="15">K27*0.4</f>
        <v>0</v>
      </c>
      <c r="N27" s="47">
        <f t="shared" ref="N27:N39" si="16">K27*0.35</f>
        <v>0</v>
      </c>
      <c r="O27" s="47">
        <f t="shared" ref="O27:O39" si="17">K27*0.3</f>
        <v>0</v>
      </c>
      <c r="P27" s="48">
        <f t="shared" si="14"/>
        <v>0</v>
      </c>
    </row>
    <row r="28" spans="1:16" ht="16.05" customHeight="1" x14ac:dyDescent="0.3">
      <c r="A28" s="44">
        <v>14</v>
      </c>
      <c r="B28" s="45" t="s">
        <v>120</v>
      </c>
      <c r="C28" s="45" t="s">
        <v>124</v>
      </c>
      <c r="D28" s="45"/>
      <c r="E28" s="57"/>
      <c r="F28" s="57">
        <v>1</v>
      </c>
      <c r="G28" s="57" t="s">
        <v>127</v>
      </c>
      <c r="H28" s="58"/>
      <c r="I28" s="46"/>
      <c r="J28" s="46">
        <v>17697</v>
      </c>
      <c r="K28" s="47">
        <f t="shared" si="13"/>
        <v>0</v>
      </c>
      <c r="L28" s="47">
        <f t="shared" si="3"/>
        <v>0</v>
      </c>
      <c r="M28" s="47">
        <f t="shared" si="15"/>
        <v>0</v>
      </c>
      <c r="N28" s="47">
        <f t="shared" si="16"/>
        <v>0</v>
      </c>
      <c r="O28" s="47">
        <f t="shared" si="17"/>
        <v>0</v>
      </c>
      <c r="P28" s="48">
        <f t="shared" si="14"/>
        <v>0</v>
      </c>
    </row>
    <row r="29" spans="1:16" ht="16.05" customHeight="1" x14ac:dyDescent="0.3">
      <c r="A29" s="44">
        <v>15</v>
      </c>
      <c r="B29" s="45" t="s">
        <v>122</v>
      </c>
      <c r="C29" s="45" t="s">
        <v>124</v>
      </c>
      <c r="D29" s="45"/>
      <c r="E29" s="57">
        <v>17</v>
      </c>
      <c r="F29" s="57">
        <v>1</v>
      </c>
      <c r="G29" s="57" t="s">
        <v>127</v>
      </c>
      <c r="H29" s="58" t="s">
        <v>144</v>
      </c>
      <c r="I29" s="46">
        <v>3.65</v>
      </c>
      <c r="J29" s="46">
        <v>17697</v>
      </c>
      <c r="K29" s="47">
        <f t="shared" si="13"/>
        <v>148566.31499999997</v>
      </c>
      <c r="L29" s="47">
        <f t="shared" si="3"/>
        <v>14856.631499999998</v>
      </c>
      <c r="M29" s="47"/>
      <c r="N29" s="47"/>
      <c r="O29" s="47"/>
      <c r="P29" s="48">
        <f t="shared" si="14"/>
        <v>163422.94649999996</v>
      </c>
    </row>
    <row r="30" spans="1:16" ht="16.05" customHeight="1" x14ac:dyDescent="0.3">
      <c r="A30" s="44"/>
      <c r="B30" s="45" t="s">
        <v>122</v>
      </c>
      <c r="C30" s="45" t="s">
        <v>124</v>
      </c>
      <c r="D30" s="45"/>
      <c r="E30" s="57">
        <v>10</v>
      </c>
      <c r="F30" s="57">
        <v>1</v>
      </c>
      <c r="G30" s="57" t="s">
        <v>127</v>
      </c>
      <c r="H30" s="58" t="s">
        <v>144</v>
      </c>
      <c r="I30" s="46">
        <v>3.57</v>
      </c>
      <c r="J30" s="46">
        <v>17697</v>
      </c>
      <c r="K30" s="47">
        <f t="shared" si="13"/>
        <v>145310.06699999998</v>
      </c>
      <c r="L30" s="47">
        <f t="shared" si="3"/>
        <v>14531.006699999998</v>
      </c>
      <c r="M30" s="47"/>
      <c r="N30" s="47"/>
      <c r="O30" s="47"/>
      <c r="P30" s="48">
        <f t="shared" si="14"/>
        <v>159841.07369999998</v>
      </c>
    </row>
    <row r="31" spans="1:16" ht="16.05" customHeight="1" x14ac:dyDescent="0.3">
      <c r="A31" s="44"/>
      <c r="B31" s="45" t="s">
        <v>122</v>
      </c>
      <c r="C31" s="45" t="s">
        <v>124</v>
      </c>
      <c r="D31" s="45"/>
      <c r="E31" s="57">
        <v>7</v>
      </c>
      <c r="F31" s="57">
        <v>1</v>
      </c>
      <c r="G31" s="57" t="s">
        <v>127</v>
      </c>
      <c r="H31" s="58" t="s">
        <v>144</v>
      </c>
      <c r="I31" s="46">
        <v>3.53</v>
      </c>
      <c r="J31" s="46">
        <v>17697</v>
      </c>
      <c r="K31" s="47">
        <f t="shared" si="13"/>
        <v>143681.94299999997</v>
      </c>
      <c r="L31" s="47">
        <f t="shared" si="3"/>
        <v>14368.194299999997</v>
      </c>
      <c r="M31" s="47"/>
      <c r="N31" s="47"/>
      <c r="O31" s="47"/>
      <c r="P31" s="48">
        <f t="shared" si="14"/>
        <v>158050.13729999997</v>
      </c>
    </row>
    <row r="32" spans="1:16" ht="16.05" customHeight="1" x14ac:dyDescent="0.3">
      <c r="A32" s="44"/>
      <c r="B32" s="45" t="s">
        <v>122</v>
      </c>
      <c r="C32" s="45" t="s">
        <v>124</v>
      </c>
      <c r="D32" s="45"/>
      <c r="E32" s="57">
        <v>2</v>
      </c>
      <c r="F32" s="57">
        <v>1</v>
      </c>
      <c r="G32" s="57" t="s">
        <v>127</v>
      </c>
      <c r="H32" s="58" t="s">
        <v>144</v>
      </c>
      <c r="I32" s="46">
        <v>3.41</v>
      </c>
      <c r="J32" s="46">
        <v>17697</v>
      </c>
      <c r="K32" s="47">
        <f t="shared" si="13"/>
        <v>138797.571</v>
      </c>
      <c r="L32" s="47">
        <f t="shared" si="3"/>
        <v>13879.757100000001</v>
      </c>
      <c r="M32" s="47"/>
      <c r="N32" s="47"/>
      <c r="O32" s="47"/>
      <c r="P32" s="48">
        <f t="shared" si="14"/>
        <v>152677.32809999998</v>
      </c>
    </row>
    <row r="33" spans="1:16" ht="16.05" customHeight="1" x14ac:dyDescent="0.3">
      <c r="A33" s="44"/>
      <c r="B33" s="45" t="s">
        <v>122</v>
      </c>
      <c r="C33" s="45" t="s">
        <v>124</v>
      </c>
      <c r="D33" s="45"/>
      <c r="E33" s="57">
        <v>5</v>
      </c>
      <c r="F33" s="57">
        <v>1</v>
      </c>
      <c r="G33" s="57" t="s">
        <v>127</v>
      </c>
      <c r="H33" s="58" t="s">
        <v>144</v>
      </c>
      <c r="I33" s="46">
        <v>3.36</v>
      </c>
      <c r="J33" s="46">
        <v>17697</v>
      </c>
      <c r="K33" s="47">
        <f>(J33*I33*2.3)*E33</f>
        <v>683812.08</v>
      </c>
      <c r="L33" s="47">
        <f t="shared" si="3"/>
        <v>68381.207999999999</v>
      </c>
      <c r="M33" s="47"/>
      <c r="N33" s="47"/>
      <c r="O33" s="47"/>
      <c r="P33" s="48">
        <f t="shared" si="14"/>
        <v>752193.28799999994</v>
      </c>
    </row>
    <row r="34" spans="1:16" ht="16.05" customHeight="1" x14ac:dyDescent="0.3">
      <c r="A34" s="44"/>
      <c r="B34" s="45" t="s">
        <v>122</v>
      </c>
      <c r="C34" s="45" t="s">
        <v>124</v>
      </c>
      <c r="D34" s="45"/>
      <c r="E34" s="57">
        <v>1</v>
      </c>
      <c r="F34" s="57">
        <v>8</v>
      </c>
      <c r="G34" s="57" t="s">
        <v>127</v>
      </c>
      <c r="H34" s="58" t="s">
        <v>144</v>
      </c>
      <c r="I34" s="46">
        <v>3.32</v>
      </c>
      <c r="J34" s="46">
        <v>17697</v>
      </c>
      <c r="K34" s="47">
        <f>(J34*I34*2.3)*F34</f>
        <v>1081074.3359999999</v>
      </c>
      <c r="L34" s="47">
        <f t="shared" si="3"/>
        <v>108107.43359999999</v>
      </c>
      <c r="M34" s="47"/>
      <c r="N34" s="47"/>
      <c r="O34" s="47"/>
      <c r="P34" s="48">
        <f t="shared" si="14"/>
        <v>1189181.7695999998</v>
      </c>
    </row>
    <row r="35" spans="1:16" ht="16.05" customHeight="1" x14ac:dyDescent="0.3">
      <c r="A35" s="44">
        <v>16</v>
      </c>
      <c r="B35" s="45" t="s">
        <v>125</v>
      </c>
      <c r="C35" s="45" t="s">
        <v>124</v>
      </c>
      <c r="D35" s="45"/>
      <c r="E35" s="57"/>
      <c r="F35" s="57">
        <v>1</v>
      </c>
      <c r="G35" s="57" t="s">
        <v>127</v>
      </c>
      <c r="H35" s="58" t="s">
        <v>144</v>
      </c>
      <c r="I35" s="46">
        <v>3.61</v>
      </c>
      <c r="J35" s="46">
        <v>17697</v>
      </c>
      <c r="K35" s="47">
        <f t="shared" si="13"/>
        <v>146938.19099999999</v>
      </c>
      <c r="L35" s="47"/>
      <c r="M35" s="47"/>
      <c r="N35" s="47"/>
      <c r="O35" s="47"/>
      <c r="P35" s="48">
        <f t="shared" si="14"/>
        <v>146938.19099999999</v>
      </c>
    </row>
    <row r="36" spans="1:16" ht="16.05" customHeight="1" x14ac:dyDescent="0.3">
      <c r="A36" s="44">
        <v>17</v>
      </c>
      <c r="B36" s="45" t="s">
        <v>126</v>
      </c>
      <c r="C36" s="45" t="s">
        <v>124</v>
      </c>
      <c r="D36" s="45"/>
      <c r="E36" s="57"/>
      <c r="F36" s="57"/>
      <c r="G36" s="57" t="s">
        <v>127</v>
      </c>
      <c r="H36" s="58"/>
      <c r="I36" s="46"/>
      <c r="J36" s="46">
        <v>17697</v>
      </c>
      <c r="K36" s="47">
        <f t="shared" si="13"/>
        <v>0</v>
      </c>
      <c r="L36" s="47">
        <f t="shared" si="3"/>
        <v>0</v>
      </c>
      <c r="M36" s="47">
        <f t="shared" si="15"/>
        <v>0</v>
      </c>
      <c r="N36" s="47">
        <f t="shared" si="16"/>
        <v>0</v>
      </c>
      <c r="O36" s="47">
        <f t="shared" si="17"/>
        <v>0</v>
      </c>
      <c r="P36" s="48">
        <f t="shared" si="14"/>
        <v>0</v>
      </c>
    </row>
    <row r="37" spans="1:16" ht="16.05" customHeight="1" x14ac:dyDescent="0.3">
      <c r="A37" s="44">
        <v>18</v>
      </c>
      <c r="B37" s="45" t="s">
        <v>128</v>
      </c>
      <c r="C37" s="45" t="s">
        <v>124</v>
      </c>
      <c r="D37" s="45"/>
      <c r="E37" s="57">
        <v>3</v>
      </c>
      <c r="F37" s="57">
        <v>1</v>
      </c>
      <c r="G37" s="57" t="s">
        <v>127</v>
      </c>
      <c r="H37" s="58" t="s">
        <v>144</v>
      </c>
      <c r="I37" s="46">
        <v>3.41</v>
      </c>
      <c r="J37" s="46">
        <v>17697</v>
      </c>
      <c r="K37" s="47">
        <f t="shared" si="13"/>
        <v>138797.571</v>
      </c>
      <c r="L37" s="47"/>
      <c r="M37" s="47"/>
      <c r="N37" s="47"/>
      <c r="O37" s="47"/>
      <c r="P37" s="48">
        <f t="shared" si="14"/>
        <v>138797.571</v>
      </c>
    </row>
    <row r="38" spans="1:16" ht="16.05" customHeight="1" x14ac:dyDescent="0.3">
      <c r="A38" s="44">
        <v>19</v>
      </c>
      <c r="B38" s="45" t="s">
        <v>129</v>
      </c>
      <c r="C38" s="45" t="s">
        <v>124</v>
      </c>
      <c r="D38" s="45"/>
      <c r="E38" s="57"/>
      <c r="F38" s="57"/>
      <c r="G38" s="57" t="s">
        <v>127</v>
      </c>
      <c r="H38" s="58"/>
      <c r="I38" s="46"/>
      <c r="J38" s="46">
        <v>17697</v>
      </c>
      <c r="K38" s="47">
        <f t="shared" si="13"/>
        <v>0</v>
      </c>
      <c r="L38" s="47"/>
      <c r="M38" s="47"/>
      <c r="N38" s="47"/>
      <c r="O38" s="47"/>
      <c r="P38" s="48">
        <f t="shared" si="14"/>
        <v>0</v>
      </c>
    </row>
    <row r="39" spans="1:16" ht="16.05" customHeight="1" x14ac:dyDescent="0.3">
      <c r="A39" s="44">
        <v>20</v>
      </c>
      <c r="B39" s="45"/>
      <c r="C39" s="45"/>
      <c r="D39" s="45"/>
      <c r="E39" s="57"/>
      <c r="F39" s="57"/>
      <c r="G39" s="57"/>
      <c r="H39" s="58"/>
      <c r="I39" s="46"/>
      <c r="J39" s="46">
        <v>17697</v>
      </c>
      <c r="K39" s="47">
        <f t="shared" si="13"/>
        <v>0</v>
      </c>
      <c r="L39" s="47">
        <f t="shared" si="3"/>
        <v>0</v>
      </c>
      <c r="M39" s="47">
        <f t="shared" si="15"/>
        <v>0</v>
      </c>
      <c r="N39" s="47">
        <f t="shared" si="16"/>
        <v>0</v>
      </c>
      <c r="O39" s="47">
        <f t="shared" si="17"/>
        <v>0</v>
      </c>
      <c r="P39" s="48">
        <f t="shared" si="14"/>
        <v>0</v>
      </c>
    </row>
    <row r="40" spans="1:16" ht="16.05" customHeight="1" x14ac:dyDescent="0.3">
      <c r="A40" s="49"/>
      <c r="B40" s="50" t="s">
        <v>140</v>
      </c>
      <c r="C40" s="50"/>
      <c r="D40" s="50"/>
      <c r="E40" s="59"/>
      <c r="F40" s="59">
        <f>SUM(F26:F39)</f>
        <v>17</v>
      </c>
      <c r="G40" s="59"/>
      <c r="H40" s="59"/>
      <c r="I40" s="59"/>
      <c r="J40" s="59"/>
      <c r="K40" s="52">
        <f t="shared" ref="K40:P40" si="18">SUM(K26:K39)</f>
        <v>2778800.6370000001</v>
      </c>
      <c r="L40" s="52">
        <f t="shared" si="18"/>
        <v>249306.48749999999</v>
      </c>
      <c r="M40" s="52">
        <f t="shared" si="18"/>
        <v>0</v>
      </c>
      <c r="N40" s="52">
        <f t="shared" si="18"/>
        <v>0</v>
      </c>
      <c r="O40" s="52">
        <f t="shared" si="18"/>
        <v>0</v>
      </c>
      <c r="P40" s="53">
        <f t="shared" si="18"/>
        <v>3028107.1244999999</v>
      </c>
    </row>
    <row r="41" spans="1:16" ht="16.05" customHeight="1" x14ac:dyDescent="0.3">
      <c r="A41" s="44">
        <v>1</v>
      </c>
      <c r="B41" s="45" t="s">
        <v>130</v>
      </c>
      <c r="C41" s="45" t="s">
        <v>102</v>
      </c>
      <c r="D41" s="45"/>
      <c r="E41" s="57">
        <v>19</v>
      </c>
      <c r="F41" s="57">
        <v>1</v>
      </c>
      <c r="G41" s="57" t="s">
        <v>145</v>
      </c>
      <c r="H41" s="58"/>
      <c r="I41" s="46">
        <v>3.61</v>
      </c>
      <c r="J41" s="46">
        <v>17697</v>
      </c>
      <c r="K41" s="47">
        <f t="shared" ref="K41:K43" si="19">J41*I41*2.3</f>
        <v>146938.19099999999</v>
      </c>
      <c r="L41" s="47"/>
      <c r="M41" s="47"/>
      <c r="N41" s="47"/>
      <c r="O41" s="47"/>
      <c r="P41" s="48">
        <f t="shared" ref="P41:P43" si="20">SUM(K41:O41)</f>
        <v>146938.19099999999</v>
      </c>
    </row>
    <row r="42" spans="1:16" ht="16.05" customHeight="1" x14ac:dyDescent="0.3">
      <c r="A42" s="44">
        <v>22</v>
      </c>
      <c r="B42" s="45" t="s">
        <v>142</v>
      </c>
      <c r="C42" s="45" t="s">
        <v>102</v>
      </c>
      <c r="D42" s="45"/>
      <c r="E42" s="57"/>
      <c r="F42" s="57">
        <v>1</v>
      </c>
      <c r="G42" s="57" t="s">
        <v>145</v>
      </c>
      <c r="H42" s="58"/>
      <c r="I42" s="46">
        <v>3.46</v>
      </c>
      <c r="J42" s="46">
        <v>17697</v>
      </c>
      <c r="K42" s="47">
        <f t="shared" si="19"/>
        <v>140832.726</v>
      </c>
      <c r="L42" s="47"/>
      <c r="M42" s="47"/>
      <c r="N42" s="47"/>
      <c r="O42" s="47"/>
      <c r="P42" s="48">
        <f t="shared" si="20"/>
        <v>140832.726</v>
      </c>
    </row>
    <row r="43" spans="1:16" ht="16.05" customHeight="1" x14ac:dyDescent="0.3">
      <c r="A43" s="44">
        <v>23</v>
      </c>
      <c r="B43" s="45"/>
      <c r="C43" s="45"/>
      <c r="D43" s="45"/>
      <c r="E43" s="57"/>
      <c r="F43" s="57"/>
      <c r="G43" s="57"/>
      <c r="H43" s="58"/>
      <c r="I43" s="46"/>
      <c r="J43" s="46">
        <v>17697</v>
      </c>
      <c r="K43" s="47">
        <f t="shared" si="19"/>
        <v>0</v>
      </c>
      <c r="L43" s="47">
        <f t="shared" si="3"/>
        <v>0</v>
      </c>
      <c r="M43" s="47">
        <f t="shared" ref="M43" si="21">K43*0.4</f>
        <v>0</v>
      </c>
      <c r="N43" s="47">
        <f t="shared" ref="N43" si="22">K43*0.35</f>
        <v>0</v>
      </c>
      <c r="O43" s="47">
        <f t="shared" ref="O43" si="23">K43*0.3</f>
        <v>0</v>
      </c>
      <c r="P43" s="48">
        <f t="shared" si="20"/>
        <v>0</v>
      </c>
    </row>
    <row r="44" spans="1:16" ht="16.05" customHeight="1" x14ac:dyDescent="0.3">
      <c r="A44" s="49"/>
      <c r="B44" s="50" t="s">
        <v>140</v>
      </c>
      <c r="C44" s="50"/>
      <c r="D44" s="50"/>
      <c r="E44" s="59"/>
      <c r="F44" s="59">
        <f>SUM(F41:F43)</f>
        <v>2</v>
      </c>
      <c r="G44" s="59"/>
      <c r="H44" s="59"/>
      <c r="I44" s="51"/>
      <c r="J44" s="51"/>
      <c r="K44" s="52">
        <f>SUM(K41:K43)</f>
        <v>287770.91700000002</v>
      </c>
      <c r="L44" s="52">
        <f t="shared" ref="L44:P44" si="24">SUM(L41:L43)</f>
        <v>0</v>
      </c>
      <c r="M44" s="52">
        <f t="shared" si="24"/>
        <v>0</v>
      </c>
      <c r="N44" s="52">
        <f t="shared" si="24"/>
        <v>0</v>
      </c>
      <c r="O44" s="52">
        <f t="shared" si="24"/>
        <v>0</v>
      </c>
      <c r="P44" s="52">
        <f t="shared" si="24"/>
        <v>287770.91700000002</v>
      </c>
    </row>
    <row r="45" spans="1:16" ht="16.05" customHeight="1" x14ac:dyDescent="0.3">
      <c r="A45" s="44">
        <v>24</v>
      </c>
      <c r="B45" s="45" t="s">
        <v>131</v>
      </c>
      <c r="C45" s="45"/>
      <c r="D45" s="45"/>
      <c r="E45" s="57"/>
      <c r="F45" s="57">
        <v>12</v>
      </c>
      <c r="G45" s="57" t="s">
        <v>80</v>
      </c>
      <c r="H45" s="58" t="s">
        <v>149</v>
      </c>
      <c r="I45" s="46">
        <v>2.95</v>
      </c>
      <c r="J45" s="46">
        <v>17697</v>
      </c>
      <c r="K45" s="47">
        <f>(J45*I45*2.3)*F45</f>
        <v>1440889.7399999998</v>
      </c>
      <c r="L45" s="47">
        <f t="shared" si="3"/>
        <v>144088.97399999999</v>
      </c>
      <c r="M45" s="47"/>
      <c r="N45" s="47"/>
      <c r="O45" s="47"/>
      <c r="P45" s="48">
        <f t="shared" ref="P45:P48" si="25">SUM(K45:O45)</f>
        <v>1584978.7139999997</v>
      </c>
    </row>
    <row r="46" spans="1:16" ht="16.05" customHeight="1" x14ac:dyDescent="0.3">
      <c r="A46" s="44">
        <v>25</v>
      </c>
      <c r="B46" s="45" t="s">
        <v>132</v>
      </c>
      <c r="C46" s="45"/>
      <c r="D46" s="45"/>
      <c r="E46" s="57"/>
      <c r="F46" s="57">
        <v>1</v>
      </c>
      <c r="G46" s="57" t="s">
        <v>80</v>
      </c>
      <c r="H46" s="58" t="s">
        <v>149</v>
      </c>
      <c r="I46" s="46">
        <v>2.95</v>
      </c>
      <c r="J46" s="46">
        <v>17697</v>
      </c>
      <c r="K46" s="47">
        <f>(J46*I46*2.3)*F46</f>
        <v>120074.14499999999</v>
      </c>
      <c r="L46" s="47">
        <f t="shared" si="3"/>
        <v>12007.414499999999</v>
      </c>
      <c r="M46" s="47"/>
      <c r="N46" s="47"/>
      <c r="O46" s="47"/>
      <c r="P46" s="48">
        <f t="shared" si="25"/>
        <v>132081.55949999997</v>
      </c>
    </row>
    <row r="47" spans="1:16" ht="16.05" customHeight="1" x14ac:dyDescent="0.3">
      <c r="A47" s="44">
        <v>26</v>
      </c>
      <c r="B47" s="45" t="s">
        <v>133</v>
      </c>
      <c r="C47" s="45"/>
      <c r="D47" s="45"/>
      <c r="E47" s="57"/>
      <c r="F47" s="57">
        <v>1</v>
      </c>
      <c r="G47" s="57" t="s">
        <v>80</v>
      </c>
      <c r="H47" s="58" t="s">
        <v>149</v>
      </c>
      <c r="I47" s="46">
        <v>2.95</v>
      </c>
      <c r="J47" s="46">
        <v>17697</v>
      </c>
      <c r="K47" s="47">
        <f t="shared" ref="K47:K48" si="26">J47*I47*2.3</f>
        <v>120074.14499999999</v>
      </c>
      <c r="L47" s="47">
        <f t="shared" si="3"/>
        <v>12007.414499999999</v>
      </c>
      <c r="M47" s="47"/>
      <c r="N47" s="47"/>
      <c r="O47" s="47"/>
      <c r="P47" s="48">
        <f t="shared" si="25"/>
        <v>132081.55949999997</v>
      </c>
    </row>
    <row r="48" spans="1:16" ht="16.05" customHeight="1" x14ac:dyDescent="0.3">
      <c r="A48" s="44">
        <v>27</v>
      </c>
      <c r="B48" s="45"/>
      <c r="C48" s="45"/>
      <c r="D48" s="45"/>
      <c r="E48" s="57"/>
      <c r="F48" s="57"/>
      <c r="G48" s="57"/>
      <c r="H48" s="58"/>
      <c r="I48" s="46"/>
      <c r="J48" s="46">
        <v>17697</v>
      </c>
      <c r="K48" s="47">
        <f t="shared" si="26"/>
        <v>0</v>
      </c>
      <c r="L48" s="47">
        <f t="shared" si="3"/>
        <v>0</v>
      </c>
      <c r="M48" s="47">
        <f t="shared" ref="M48" si="27">K48*0.4</f>
        <v>0</v>
      </c>
      <c r="N48" s="47">
        <f t="shared" ref="N48" si="28">K48*0.35</f>
        <v>0</v>
      </c>
      <c r="O48" s="47">
        <f t="shared" ref="O48" si="29">K48*0.3</f>
        <v>0</v>
      </c>
      <c r="P48" s="48">
        <f t="shared" si="25"/>
        <v>0</v>
      </c>
    </row>
    <row r="49" spans="1:16" ht="16.05" customHeight="1" x14ac:dyDescent="0.3">
      <c r="A49" s="49"/>
      <c r="B49" s="50" t="s">
        <v>140</v>
      </c>
      <c r="C49" s="50"/>
      <c r="D49" s="50"/>
      <c r="E49" s="59"/>
      <c r="F49" s="59">
        <f>SUM(F45:F48)</f>
        <v>14</v>
      </c>
      <c r="G49" s="59"/>
      <c r="H49" s="59"/>
      <c r="I49" s="51"/>
      <c r="J49" s="51"/>
      <c r="K49" s="52">
        <f>SUM(K45:K48)</f>
        <v>1681038.0299999998</v>
      </c>
      <c r="L49" s="52">
        <f t="shared" ref="L49:P49" si="30">SUM(L45:L48)</f>
        <v>168103.80300000001</v>
      </c>
      <c r="M49" s="52">
        <f t="shared" si="30"/>
        <v>0</v>
      </c>
      <c r="N49" s="52">
        <f t="shared" si="30"/>
        <v>0</v>
      </c>
      <c r="O49" s="52">
        <f t="shared" si="30"/>
        <v>0</v>
      </c>
      <c r="P49" s="52">
        <f t="shared" si="30"/>
        <v>1849141.8329999996</v>
      </c>
    </row>
    <row r="50" spans="1:16" ht="16.05" customHeight="1" x14ac:dyDescent="0.3">
      <c r="A50" s="44">
        <v>28</v>
      </c>
      <c r="B50" s="45" t="s">
        <v>134</v>
      </c>
      <c r="C50" s="45"/>
      <c r="D50" s="45"/>
      <c r="E50" s="57"/>
      <c r="F50" s="57">
        <v>1</v>
      </c>
      <c r="G50" s="57" t="s">
        <v>80</v>
      </c>
      <c r="H50" s="58" t="s">
        <v>148</v>
      </c>
      <c r="I50" s="46">
        <v>3.01</v>
      </c>
      <c r="J50" s="46">
        <v>17697</v>
      </c>
      <c r="K50" s="47">
        <f>(J50*I50*2.3)*F50</f>
        <v>122516.33099999998</v>
      </c>
      <c r="L50" s="47">
        <f t="shared" si="3"/>
        <v>12251.633099999999</v>
      </c>
      <c r="M50" s="47"/>
      <c r="N50" s="47"/>
      <c r="O50" s="47"/>
      <c r="P50" s="48">
        <f t="shared" ref="P50:P51" si="31">SUM(K50:O50)</f>
        <v>134767.96409999998</v>
      </c>
    </row>
    <row r="51" spans="1:16" ht="16.05" customHeight="1" x14ac:dyDescent="0.3">
      <c r="A51" s="44">
        <v>29</v>
      </c>
      <c r="B51" s="45"/>
      <c r="C51" s="45"/>
      <c r="D51" s="45"/>
      <c r="E51" s="57"/>
      <c r="F51" s="57"/>
      <c r="G51" s="57"/>
      <c r="H51" s="58"/>
      <c r="I51" s="46"/>
      <c r="J51" s="46">
        <v>17697</v>
      </c>
      <c r="K51" s="47">
        <f t="shared" ref="K51" si="32">J51*I51*2.3</f>
        <v>0</v>
      </c>
      <c r="L51" s="47">
        <f t="shared" si="3"/>
        <v>0</v>
      </c>
      <c r="M51" s="47">
        <f t="shared" ref="M51" si="33">K51*0.4</f>
        <v>0</v>
      </c>
      <c r="N51" s="47">
        <f t="shared" ref="N51" si="34">K51*0.35</f>
        <v>0</v>
      </c>
      <c r="O51" s="47">
        <f t="shared" ref="O51" si="35">K51*0.3</f>
        <v>0</v>
      </c>
      <c r="P51" s="48">
        <f t="shared" si="31"/>
        <v>0</v>
      </c>
    </row>
    <row r="52" spans="1:16" ht="16.05" customHeight="1" x14ac:dyDescent="0.3">
      <c r="A52" s="49"/>
      <c r="B52" s="50" t="s">
        <v>140</v>
      </c>
      <c r="C52" s="50"/>
      <c r="D52" s="50"/>
      <c r="E52" s="59"/>
      <c r="F52" s="59">
        <f>SUM(F50:F51)</f>
        <v>1</v>
      </c>
      <c r="G52" s="59"/>
      <c r="H52" s="59"/>
      <c r="I52" s="51"/>
      <c r="J52" s="51"/>
      <c r="K52" s="52">
        <f>SUM(K50:K51)</f>
        <v>122516.33099999998</v>
      </c>
      <c r="L52" s="52">
        <f t="shared" ref="L52:P52" si="36">SUM(L50:L51)</f>
        <v>12251.633099999999</v>
      </c>
      <c r="M52" s="52">
        <f t="shared" si="36"/>
        <v>0</v>
      </c>
      <c r="N52" s="52">
        <f t="shared" si="36"/>
        <v>0</v>
      </c>
      <c r="O52" s="52">
        <f t="shared" si="36"/>
        <v>0</v>
      </c>
      <c r="P52" s="52">
        <f t="shared" si="36"/>
        <v>134767.96409999998</v>
      </c>
    </row>
    <row r="53" spans="1:16" ht="16.05" customHeight="1" x14ac:dyDescent="0.3">
      <c r="A53" s="44">
        <v>30</v>
      </c>
      <c r="B53" s="45" t="s">
        <v>136</v>
      </c>
      <c r="C53" s="45"/>
      <c r="D53" s="45"/>
      <c r="E53" s="57"/>
      <c r="F53" s="57">
        <v>1</v>
      </c>
      <c r="G53" s="57" t="s">
        <v>80</v>
      </c>
      <c r="H53" s="58" t="s">
        <v>150</v>
      </c>
      <c r="I53" s="46">
        <v>2.95</v>
      </c>
      <c r="J53" s="46">
        <v>17697</v>
      </c>
      <c r="K53" s="47">
        <f t="shared" ref="K53:K55" si="37">J53*I53*2.3</f>
        <v>120074.14499999999</v>
      </c>
      <c r="L53" s="47"/>
      <c r="M53" s="47"/>
      <c r="N53" s="47"/>
      <c r="O53" s="47"/>
      <c r="P53" s="48">
        <f t="shared" ref="P53:P55" si="38">SUM(K53:O53)</f>
        <v>120074.14499999999</v>
      </c>
    </row>
    <row r="54" spans="1:16" ht="16.05" customHeight="1" x14ac:dyDescent="0.3">
      <c r="A54" s="44">
        <v>31</v>
      </c>
      <c r="B54" s="45" t="s">
        <v>137</v>
      </c>
      <c r="C54" s="45"/>
      <c r="D54" s="45"/>
      <c r="E54" s="57"/>
      <c r="F54" s="57">
        <v>1</v>
      </c>
      <c r="G54" s="57" t="s">
        <v>80</v>
      </c>
      <c r="H54" s="58" t="s">
        <v>149</v>
      </c>
      <c r="I54" s="46">
        <v>2.95</v>
      </c>
      <c r="J54" s="46">
        <v>17697</v>
      </c>
      <c r="K54" s="47">
        <f t="shared" si="37"/>
        <v>120074.14499999999</v>
      </c>
      <c r="L54" s="47"/>
      <c r="M54" s="47"/>
      <c r="N54" s="47"/>
      <c r="O54" s="47"/>
      <c r="P54" s="48">
        <f t="shared" si="38"/>
        <v>120074.14499999999</v>
      </c>
    </row>
    <row r="55" spans="1:16" ht="16.05" customHeight="1" x14ac:dyDescent="0.3">
      <c r="A55" s="44">
        <v>32</v>
      </c>
      <c r="B55" s="45" t="s">
        <v>141</v>
      </c>
      <c r="C55" s="45"/>
      <c r="D55" s="45"/>
      <c r="E55" s="57"/>
      <c r="F55" s="57">
        <v>1</v>
      </c>
      <c r="G55" s="57" t="s">
        <v>80</v>
      </c>
      <c r="H55" s="58" t="s">
        <v>149</v>
      </c>
      <c r="I55" s="46">
        <v>2.95</v>
      </c>
      <c r="J55" s="46">
        <v>17697</v>
      </c>
      <c r="K55" s="47">
        <f t="shared" si="37"/>
        <v>120074.14499999999</v>
      </c>
      <c r="L55" s="47"/>
      <c r="M55" s="47"/>
      <c r="N55" s="47"/>
      <c r="O55" s="47"/>
      <c r="P55" s="48">
        <f t="shared" si="38"/>
        <v>120074.14499999999</v>
      </c>
    </row>
    <row r="56" spans="1:16" ht="16.05" customHeight="1" x14ac:dyDescent="0.3">
      <c r="A56" s="49"/>
      <c r="B56" s="50" t="s">
        <v>140</v>
      </c>
      <c r="C56" s="50"/>
      <c r="D56" s="50"/>
      <c r="E56" s="59"/>
      <c r="F56" s="59">
        <f>SUM(F53:F55)</f>
        <v>3</v>
      </c>
      <c r="G56" s="59"/>
      <c r="H56" s="59"/>
      <c r="I56" s="51"/>
      <c r="J56" s="51"/>
      <c r="K56" s="52">
        <f>SUM(K53:K55)</f>
        <v>360222.43499999994</v>
      </c>
      <c r="L56" s="52">
        <f t="shared" ref="L56:P56" si="39">SUM(L53:L55)</f>
        <v>0</v>
      </c>
      <c r="M56" s="52">
        <f t="shared" si="39"/>
        <v>0</v>
      </c>
      <c r="N56" s="52">
        <f t="shared" si="39"/>
        <v>0</v>
      </c>
      <c r="O56" s="52">
        <f t="shared" si="39"/>
        <v>0</v>
      </c>
      <c r="P56" s="52">
        <f t="shared" si="39"/>
        <v>360222.43499999994</v>
      </c>
    </row>
    <row r="57" spans="1:16" ht="16.05" customHeight="1" x14ac:dyDescent="0.3">
      <c r="A57" s="44"/>
      <c r="B57" s="45" t="s">
        <v>138</v>
      </c>
      <c r="C57" s="45"/>
      <c r="D57" s="45"/>
      <c r="E57" s="57"/>
      <c r="F57" s="64">
        <f>SUM(F26:F36)+F25+F13+F9</f>
        <v>29</v>
      </c>
      <c r="G57" s="64"/>
      <c r="H57" s="64"/>
      <c r="I57" s="65"/>
      <c r="J57" s="65"/>
      <c r="K57" s="66">
        <f t="shared" ref="K57:P57" si="40">SUM(K26:K36)+K25+K13+K9</f>
        <v>3832196.8649999998</v>
      </c>
      <c r="L57" s="66">
        <f t="shared" si="40"/>
        <v>331241.82779999997</v>
      </c>
      <c r="M57" s="66">
        <f t="shared" si="40"/>
        <v>0</v>
      </c>
      <c r="N57" s="66">
        <f t="shared" si="40"/>
        <v>0</v>
      </c>
      <c r="O57" s="66">
        <f t="shared" si="40"/>
        <v>163260.13409999997</v>
      </c>
      <c r="P57" s="66">
        <f t="shared" si="40"/>
        <v>4326698.8268999998</v>
      </c>
    </row>
    <row r="58" spans="1:16" ht="16.05" customHeight="1" x14ac:dyDescent="0.3">
      <c r="A58" s="44"/>
      <c r="B58" s="45" t="s">
        <v>139</v>
      </c>
      <c r="C58" s="45"/>
      <c r="D58" s="45"/>
      <c r="E58" s="57"/>
      <c r="F58" s="64">
        <f>F56+F52+F49+F44+F37+F38</f>
        <v>21</v>
      </c>
      <c r="G58" s="64"/>
      <c r="H58" s="64"/>
      <c r="I58" s="65"/>
      <c r="J58" s="65"/>
      <c r="K58" s="66">
        <f>K56+K52+K49+K44+K37+K38</f>
        <v>2590345.2839999995</v>
      </c>
      <c r="L58" s="66">
        <f t="shared" ref="L58:P58" si="41">L56+L52+L49+L44+L37+L38</f>
        <v>180355.43610000002</v>
      </c>
      <c r="M58" s="66">
        <f t="shared" si="41"/>
        <v>0</v>
      </c>
      <c r="N58" s="66">
        <f t="shared" si="41"/>
        <v>0</v>
      </c>
      <c r="O58" s="66">
        <f t="shared" si="41"/>
        <v>0</v>
      </c>
      <c r="P58" s="66">
        <f t="shared" si="41"/>
        <v>2770700.7200999996</v>
      </c>
    </row>
    <row r="59" spans="1:16" ht="16.05" customHeight="1" x14ac:dyDescent="0.3">
      <c r="A59" s="44"/>
      <c r="B59" s="45" t="s">
        <v>115</v>
      </c>
      <c r="C59" s="45"/>
      <c r="D59" s="45"/>
      <c r="E59" s="57"/>
      <c r="F59" s="61">
        <f>F58+F57</f>
        <v>50</v>
      </c>
      <c r="G59" s="61"/>
      <c r="H59" s="61"/>
      <c r="I59" s="62"/>
      <c r="J59" s="62"/>
      <c r="K59" s="63">
        <f>K58+K57</f>
        <v>6422542.1489999993</v>
      </c>
      <c r="L59" s="63">
        <f t="shared" ref="L59:P59" si="42">L58+L57</f>
        <v>511597.26390000002</v>
      </c>
      <c r="M59" s="63">
        <f t="shared" si="42"/>
        <v>0</v>
      </c>
      <c r="N59" s="63">
        <f t="shared" si="42"/>
        <v>0</v>
      </c>
      <c r="O59" s="63">
        <f t="shared" si="42"/>
        <v>163260.13409999997</v>
      </c>
      <c r="P59" s="63">
        <f t="shared" si="42"/>
        <v>7097399.5469999993</v>
      </c>
    </row>
  </sheetData>
  <mergeCells count="19">
    <mergeCell ref="N5:N6"/>
    <mergeCell ref="O5:O6"/>
    <mergeCell ref="P5:P6"/>
    <mergeCell ref="H5:H6"/>
    <mergeCell ref="I5:I6"/>
    <mergeCell ref="J5:J6"/>
    <mergeCell ref="K5:K6"/>
    <mergeCell ref="L5:L6"/>
    <mergeCell ref="M5:M6"/>
    <mergeCell ref="A1:C1"/>
    <mergeCell ref="J1:M1"/>
    <mergeCell ref="A3:P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2023-2024</vt:lpstr>
      <vt:lpstr>2024-2025</vt:lpstr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elvira25031970@outlook.com</cp:lastModifiedBy>
  <dcterms:created xsi:type="dcterms:W3CDTF">2026-07-13T17:35:16Z</dcterms:created>
  <dcterms:modified xsi:type="dcterms:W3CDTF">2026-08-31T11:48:08Z</dcterms:modified>
</cp:coreProperties>
</file>